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\MCI Inspection &amp; Correspondence\List of Faculty Web Site\2025\AUGUST 2025\"/>
    </mc:Choice>
  </mc:AlternateContent>
  <xr:revisionPtr revIDLastSave="0" documentId="13_ncr:1_{19A5FCEE-0362-4EC7-876F-BF8A993656DB}" xr6:coauthVersionLast="36" xr6:coauthVersionMax="36" xr10:uidLastSave="{00000000-0000-0000-0000-000000000000}"/>
  <bookViews>
    <workbookView xWindow="0" yWindow="0" windowWidth="28800" windowHeight="12225" tabRatio="800" xr2:uid="{00000000-000D-0000-FFFF-FFFF00000000}"/>
  </bookViews>
  <sheets>
    <sheet name="updatd" sheetId="57" r:id="rId1"/>
    <sheet name="Sheet1" sheetId="58" r:id="rId2"/>
    <sheet name="Sheet2" sheetId="59" r:id="rId3"/>
    <sheet name="Sheet3" sheetId="60" r:id="rId4"/>
  </sheets>
  <externalReferences>
    <externalReference r:id="rId5"/>
  </externalReferences>
  <definedNames>
    <definedName name="_xlnm._FilterDatabase" localSheetId="0" hidden="1">updatd!$A$2:$J$190</definedName>
    <definedName name="_xlnm.Print_Area" localSheetId="0">updatd!$A$1:$E$826</definedName>
  </definedNames>
  <calcPr calcId="191029"/>
</workbook>
</file>

<file path=xl/calcChain.xml><?xml version="1.0" encoding="utf-8"?>
<calcChain xmlns="http://schemas.openxmlformats.org/spreadsheetml/2006/main">
  <c r="D216" i="57" l="1"/>
  <c r="D150" i="57"/>
  <c r="D149" i="57"/>
  <c r="D148" i="57"/>
  <c r="D147" i="57"/>
  <c r="D146" i="57"/>
  <c r="D12" i="57" l="1"/>
  <c r="F536" i="58"/>
  <c r="F571" i="58"/>
  <c r="F573" i="58"/>
  <c r="F575" i="58"/>
  <c r="F581" i="58"/>
  <c r="F582" i="58"/>
  <c r="F583" i="58"/>
  <c r="F584" i="58"/>
  <c r="F585" i="58"/>
  <c r="F586" i="58"/>
  <c r="F587" i="58"/>
  <c r="F588" i="58"/>
  <c r="F589" i="58"/>
  <c r="F596" i="58"/>
  <c r="F598" i="58"/>
  <c r="F600" i="58"/>
  <c r="F602" i="58"/>
  <c r="F608" i="58"/>
  <c r="F609" i="58"/>
  <c r="F610" i="58"/>
  <c r="F611" i="58"/>
  <c r="F612" i="58"/>
  <c r="F613" i="58"/>
  <c r="F653" i="58"/>
  <c r="F654" i="58"/>
  <c r="F655" i="58"/>
  <c r="F656" i="58"/>
  <c r="F657" i="58"/>
  <c r="F658" i="58"/>
  <c r="F659" i="58"/>
  <c r="F660" i="58"/>
  <c r="F661" i="58"/>
  <c r="F662" i="58"/>
  <c r="F663" i="58"/>
  <c r="F664" i="58"/>
  <c r="F665" i="58"/>
  <c r="F666" i="58"/>
  <c r="F667" i="58"/>
  <c r="F668" i="58"/>
  <c r="F669" i="58"/>
  <c r="F670" i="58"/>
  <c r="F671" i="58"/>
  <c r="F672" i="58"/>
  <c r="F673" i="58"/>
  <c r="F674" i="58"/>
  <c r="F675" i="58"/>
  <c r="F676" i="58"/>
  <c r="F677" i="58"/>
  <c r="F678" i="58"/>
  <c r="F679" i="58"/>
  <c r="F682" i="58"/>
  <c r="F684" i="58"/>
  <c r="F686" i="58"/>
  <c r="F688" i="58"/>
  <c r="F690" i="58"/>
  <c r="F692" i="58"/>
  <c r="F696" i="58"/>
  <c r="F698" i="58"/>
  <c r="F700" i="58"/>
  <c r="F702" i="58"/>
  <c r="F704" i="58"/>
  <c r="F707" i="58"/>
  <c r="F709" i="58"/>
  <c r="F711" i="58"/>
  <c r="F713" i="58"/>
  <c r="F715" i="58"/>
  <c r="F717" i="58"/>
  <c r="F723" i="58"/>
  <c r="F724" i="58"/>
  <c r="F725" i="58"/>
  <c r="F726" i="58"/>
  <c r="F727" i="58"/>
  <c r="F728" i="58"/>
  <c r="F729" i="58"/>
  <c r="F730" i="58"/>
  <c r="F731" i="58"/>
  <c r="F732" i="58"/>
  <c r="F733" i="58"/>
  <c r="F734" i="58"/>
  <c r="F735" i="58"/>
  <c r="F736" i="58"/>
  <c r="F737" i="58"/>
  <c r="F738" i="58"/>
  <c r="F739" i="58"/>
  <c r="F740" i="58"/>
  <c r="F741" i="58"/>
  <c r="F742" i="58"/>
  <c r="F743" i="58"/>
  <c r="F744" i="58"/>
  <c r="F745" i="58"/>
  <c r="F746" i="58"/>
  <c r="F747" i="58"/>
  <c r="F748" i="58"/>
  <c r="F749" i="58"/>
  <c r="F750" i="58"/>
  <c r="F751" i="58"/>
  <c r="F752" i="58"/>
  <c r="F753" i="58"/>
  <c r="F754" i="58"/>
  <c r="F755" i="58"/>
  <c r="F756" i="58"/>
  <c r="F757" i="58"/>
  <c r="F758" i="58"/>
  <c r="F759" i="58"/>
  <c r="F760" i="58"/>
  <c r="F761" i="58"/>
  <c r="F762" i="58"/>
  <c r="F763" i="58"/>
  <c r="F764" i="58"/>
  <c r="F765" i="58"/>
  <c r="F766" i="58"/>
  <c r="F767" i="58"/>
  <c r="F768" i="58"/>
  <c r="F769" i="58"/>
  <c r="F770" i="58"/>
  <c r="F781" i="58"/>
  <c r="F785" i="58"/>
  <c r="F787" i="58"/>
  <c r="F789" i="58"/>
  <c r="F791" i="58"/>
  <c r="F797" i="58"/>
  <c r="F798" i="58"/>
  <c r="F799" i="58"/>
  <c r="F800" i="58"/>
  <c r="F801" i="58"/>
  <c r="F802" i="58"/>
  <c r="F804" i="58"/>
  <c r="F805" i="58"/>
  <c r="F806" i="58"/>
  <c r="F807" i="58"/>
  <c r="F808" i="58"/>
  <c r="F809" i="58"/>
  <c r="F810" i="58"/>
  <c r="F811" i="58"/>
  <c r="F812" i="58"/>
  <c r="F813" i="58"/>
  <c r="F814" i="58"/>
  <c r="D5" i="57"/>
  <c r="D3" i="57"/>
  <c r="D817" i="57"/>
  <c r="D816" i="57"/>
  <c r="D815" i="57"/>
  <c r="D814" i="57"/>
  <c r="D813" i="57"/>
  <c r="D812" i="57"/>
  <c r="D811" i="57"/>
  <c r="D810" i="57"/>
  <c r="D809" i="57"/>
  <c r="D808" i="57"/>
  <c r="D807" i="57"/>
  <c r="D805" i="57"/>
  <c r="D804" i="57"/>
  <c r="D803" i="57"/>
  <c r="D802" i="57"/>
  <c r="D801" i="57"/>
  <c r="D800" i="57"/>
  <c r="D794" i="57"/>
  <c r="D792" i="57"/>
  <c r="D790" i="57"/>
  <c r="D788" i="57"/>
  <c r="D784" i="57"/>
  <c r="D773" i="57"/>
  <c r="D772" i="57"/>
  <c r="D771" i="57"/>
  <c r="D770" i="57"/>
  <c r="D769" i="57"/>
  <c r="D768" i="57"/>
  <c r="D767" i="57"/>
  <c r="D766" i="57"/>
  <c r="D765" i="57"/>
  <c r="D764" i="57"/>
  <c r="D763" i="57"/>
  <c r="D762" i="57"/>
  <c r="D761" i="57"/>
  <c r="D760" i="57"/>
  <c r="D759" i="57"/>
  <c r="D758" i="57"/>
  <c r="D757" i="57"/>
  <c r="D756" i="57"/>
  <c r="D755" i="57"/>
  <c r="D754" i="57"/>
  <c r="D753" i="57"/>
  <c r="D752" i="57"/>
  <c r="D751" i="57"/>
  <c r="D750" i="57"/>
  <c r="D749" i="57"/>
  <c r="D748" i="57"/>
  <c r="D747" i="57"/>
  <c r="D746" i="57"/>
  <c r="D745" i="57"/>
  <c r="D744" i="57"/>
  <c r="D743" i="57"/>
  <c r="D742" i="57"/>
  <c r="D741" i="57"/>
  <c r="D740" i="57"/>
  <c r="D739" i="57"/>
  <c r="D738" i="57"/>
  <c r="D737" i="57"/>
  <c r="D736" i="57"/>
  <c r="D735" i="57"/>
  <c r="D734" i="57"/>
  <c r="D733" i="57"/>
  <c r="D732" i="57"/>
  <c r="D731" i="57"/>
  <c r="D730" i="57"/>
  <c r="D729" i="57"/>
  <c r="D728" i="57"/>
  <c r="D727" i="57"/>
  <c r="D726" i="57"/>
  <c r="D720" i="57"/>
  <c r="D718" i="57"/>
  <c r="D716" i="57"/>
  <c r="D714" i="57"/>
  <c r="D712" i="57"/>
  <c r="D710" i="57"/>
  <c r="D707" i="57"/>
  <c r="D705" i="57"/>
  <c r="D703" i="57"/>
  <c r="D701" i="57"/>
  <c r="D699" i="57"/>
  <c r="D695" i="57"/>
  <c r="D693" i="57"/>
  <c r="D691" i="57"/>
  <c r="D689" i="57"/>
  <c r="D687" i="57"/>
  <c r="D685" i="57"/>
  <c r="D682" i="57"/>
  <c r="D681" i="57"/>
  <c r="D680" i="57"/>
  <c r="D679" i="57"/>
  <c r="D678" i="57"/>
  <c r="D677" i="57"/>
  <c r="D676" i="57"/>
  <c r="D675" i="57"/>
  <c r="D674" i="57"/>
  <c r="D673" i="57"/>
  <c r="D672" i="57"/>
  <c r="D671" i="57"/>
  <c r="D670" i="57"/>
  <c r="D669" i="57"/>
  <c r="D668" i="57"/>
  <c r="D667" i="57"/>
  <c r="D666" i="57"/>
  <c r="D665" i="57"/>
  <c r="D664" i="57"/>
  <c r="D663" i="57"/>
  <c r="D662" i="57"/>
  <c r="D661" i="57"/>
  <c r="D660" i="57"/>
  <c r="D659" i="57"/>
  <c r="D658" i="57"/>
  <c r="D657" i="57"/>
  <c r="D656" i="57"/>
  <c r="D616" i="57"/>
  <c r="D615" i="57"/>
  <c r="D614" i="57"/>
  <c r="D613" i="57"/>
  <c r="D612" i="57"/>
  <c r="D611" i="57"/>
  <c r="D605" i="57"/>
  <c r="D603" i="57"/>
  <c r="D601" i="57"/>
  <c r="D599" i="57"/>
  <c r="D592" i="57"/>
  <c r="D591" i="57"/>
  <c r="D590" i="57"/>
  <c r="D589" i="57"/>
  <c r="D588" i="57"/>
  <c r="D587" i="57"/>
  <c r="D586" i="57"/>
  <c r="D585" i="57"/>
  <c r="D584" i="57"/>
  <c r="D578" i="57"/>
  <c r="D576" i="57"/>
  <c r="D574" i="57"/>
  <c r="D543" i="57"/>
  <c r="D539" i="57"/>
  <c r="D548" i="57" l="1"/>
  <c r="D547" i="57"/>
  <c r="D546" i="57"/>
  <c r="D375" i="57"/>
  <c r="D374" i="57"/>
  <c r="D362" i="57"/>
  <c r="D366" i="57"/>
  <c r="D364" i="57"/>
  <c r="D360" i="57"/>
  <c r="D373" i="57"/>
  <c r="D371" i="57"/>
  <c r="D372" i="57"/>
  <c r="D378" i="57"/>
  <c r="D369" i="57"/>
  <c r="D377" i="57"/>
  <c r="D370" i="57"/>
  <c r="D376" i="57"/>
  <c r="D337" i="57"/>
  <c r="D336" i="57"/>
  <c r="D354" i="57"/>
  <c r="D334" i="57"/>
  <c r="D357" i="57"/>
  <c r="D305" i="57"/>
  <c r="D356" i="57"/>
  <c r="D329" i="57"/>
  <c r="D326" i="57"/>
  <c r="D303" i="57"/>
  <c r="D335" i="57"/>
  <c r="D299" i="57"/>
  <c r="D318" i="57"/>
  <c r="D344" i="57"/>
  <c r="D343" i="57"/>
  <c r="D348" i="57"/>
  <c r="D342" i="57"/>
  <c r="D353" i="57"/>
  <c r="D341" i="57"/>
  <c r="D331" i="57"/>
  <c r="D340" i="57"/>
  <c r="D328" i="57"/>
  <c r="D322" i="57"/>
  <c r="D352" i="57"/>
  <c r="D312" i="57"/>
  <c r="D355" i="57"/>
  <c r="D330" i="57"/>
  <c r="D316" i="57"/>
  <c r="D346" i="57"/>
  <c r="D345" i="57"/>
  <c r="D339" i="57"/>
  <c r="D314" i="57"/>
  <c r="D307" i="57"/>
  <c r="D301" i="57"/>
  <c r="D324" i="57"/>
  <c r="D320" i="57"/>
  <c r="D338" i="57"/>
  <c r="D351" i="57"/>
  <c r="D333" i="57"/>
  <c r="D350" i="57"/>
  <c r="D309" i="57"/>
  <c r="D332" i="57"/>
  <c r="D349" i="57"/>
  <c r="D347" i="57"/>
  <c r="D250" i="57"/>
  <c r="D248" i="57"/>
  <c r="D241" i="57"/>
  <c r="D223" i="57"/>
  <c r="D270" i="57"/>
  <c r="D205" i="57"/>
  <c r="D293" i="57"/>
  <c r="D260" i="57"/>
  <c r="D278" i="57"/>
  <c r="D263" i="57"/>
  <c r="D256" i="57"/>
  <c r="D292" i="57"/>
  <c r="D268" i="57"/>
  <c r="D271" i="57"/>
  <c r="D264" i="57"/>
  <c r="D244" i="57"/>
  <c r="D254" i="57"/>
  <c r="D272" i="57"/>
  <c r="D235" i="57"/>
  <c r="D286" i="57"/>
  <c r="D203" i="57"/>
  <c r="D276" i="57"/>
  <c r="D290" i="57"/>
  <c r="D274" i="57"/>
  <c r="D277" i="57"/>
  <c r="D258" i="57"/>
  <c r="D291" i="57"/>
  <c r="D273" i="57"/>
  <c r="D200" i="57"/>
  <c r="D275" i="57"/>
  <c r="D267" i="57"/>
  <c r="D209" i="57"/>
  <c r="D289" i="57"/>
  <c r="D288" i="57"/>
  <c r="D239" i="57"/>
  <c r="D265" i="57"/>
  <c r="D296" i="57"/>
  <c r="D213" i="57"/>
  <c r="D287" i="57"/>
  <c r="D237" i="57"/>
  <c r="D281" i="57"/>
  <c r="D279" i="57"/>
  <c r="D261" i="57"/>
  <c r="D246" i="57"/>
  <c r="D259" i="57"/>
  <c r="D229" i="57"/>
  <c r="D207" i="57"/>
  <c r="D220" i="57"/>
  <c r="D211" i="57"/>
  <c r="D266" i="57"/>
  <c r="D280" i="57"/>
  <c r="D285" i="57"/>
  <c r="D231" i="57"/>
  <c r="D226" i="57"/>
  <c r="D252" i="57"/>
  <c r="D253" i="57"/>
  <c r="D233" i="57"/>
  <c r="D284" i="57"/>
  <c r="D257" i="57"/>
  <c r="D294" i="57"/>
  <c r="D295" i="57"/>
  <c r="D255" i="57"/>
  <c r="D283" i="57"/>
  <c r="D269" i="57"/>
  <c r="D262" i="57"/>
  <c r="D282" i="57"/>
  <c r="D192" i="57"/>
  <c r="D188" i="57"/>
  <c r="D197" i="57"/>
  <c r="D179" i="57"/>
  <c r="D194" i="57"/>
  <c r="D191" i="57"/>
  <c r="D181" i="57"/>
  <c r="D190" i="57"/>
  <c r="D195" i="57"/>
  <c r="D193" i="57"/>
  <c r="D183" i="57"/>
  <c r="D173" i="57"/>
  <c r="D185" i="57"/>
  <c r="D175" i="57"/>
  <c r="D196" i="57"/>
  <c r="D171" i="57"/>
  <c r="D165" i="57"/>
  <c r="D168" i="57"/>
  <c r="D157" i="57"/>
  <c r="D164" i="57"/>
  <c r="D166" i="57"/>
  <c r="D167" i="57"/>
  <c r="D161" i="57"/>
  <c r="D155" i="57"/>
  <c r="D159" i="57"/>
  <c r="D163" i="57"/>
  <c r="D138" i="57"/>
  <c r="D145" i="57"/>
  <c r="D143" i="57"/>
  <c r="D140" i="57"/>
  <c r="D142" i="57"/>
  <c r="D144" i="57"/>
  <c r="D136" i="57"/>
  <c r="D134" i="57"/>
  <c r="D125" i="57"/>
  <c r="D103" i="57"/>
  <c r="D119" i="57"/>
  <c r="D121" i="57"/>
  <c r="D111" i="57"/>
  <c r="D124" i="57"/>
  <c r="D115" i="57"/>
  <c r="D123" i="57"/>
  <c r="D107" i="57"/>
  <c r="D117" i="57"/>
  <c r="D129" i="57"/>
  <c r="D126" i="57"/>
  <c r="D113" i="57"/>
  <c r="D130" i="57"/>
  <c r="D127" i="57"/>
  <c r="D109" i="57"/>
  <c r="D128" i="57"/>
  <c r="D131" i="57"/>
  <c r="D105" i="57"/>
  <c r="D77" i="57"/>
  <c r="D84" i="57"/>
  <c r="D100" i="57"/>
  <c r="D96" i="57"/>
  <c r="D93" i="57"/>
  <c r="D86" i="57"/>
  <c r="D92" i="57"/>
  <c r="D94" i="57"/>
  <c r="D75" i="57"/>
  <c r="D95" i="57"/>
  <c r="D90" i="57"/>
  <c r="D82" i="57"/>
  <c r="D81" i="57"/>
  <c r="D88" i="57"/>
  <c r="D79" i="57"/>
  <c r="D97" i="57"/>
  <c r="D98" i="57"/>
  <c r="D99" i="57"/>
  <c r="D60" i="57"/>
  <c r="D58" i="57"/>
  <c r="D62" i="57"/>
  <c r="D66" i="57"/>
  <c r="D61" i="57"/>
  <c r="D57" i="57"/>
  <c r="D65" i="57"/>
  <c r="D68" i="57"/>
  <c r="D64" i="57"/>
  <c r="D72" i="57"/>
  <c r="D55" i="57"/>
  <c r="D71" i="57"/>
  <c r="D67" i="57"/>
  <c r="D70" i="57"/>
  <c r="D69" i="57"/>
  <c r="D33" i="57"/>
  <c r="D51" i="57"/>
  <c r="D37" i="57"/>
  <c r="D42" i="57"/>
  <c r="D50" i="57"/>
  <c r="D45" i="57"/>
  <c r="D48" i="57"/>
  <c r="D47" i="57"/>
  <c r="D52" i="57"/>
  <c r="D49" i="57"/>
  <c r="D39" i="57"/>
  <c r="D35" i="57"/>
  <c r="D44" i="57"/>
  <c r="D40" i="57"/>
  <c r="D46" i="57"/>
  <c r="D10" i="57" l="1"/>
  <c r="D28" i="57"/>
  <c r="D26" i="57"/>
  <c r="D23" i="57"/>
  <c r="D16" i="57"/>
  <c r="D30" i="57"/>
  <c r="D17" i="57"/>
  <c r="D27" i="57"/>
  <c r="D24" i="57"/>
  <c r="D19" i="57"/>
  <c r="D25" i="57"/>
  <c r="D22" i="57"/>
  <c r="D29" i="57"/>
  <c r="D21" i="57"/>
  <c r="G39" i="59" l="1"/>
  <c r="G40" i="59"/>
  <c r="G41" i="59"/>
  <c r="G42" i="59"/>
  <c r="G43" i="59"/>
  <c r="G44" i="59"/>
  <c r="G45" i="59"/>
  <c r="G46" i="59"/>
  <c r="G47" i="59"/>
  <c r="G48" i="59"/>
  <c r="G49" i="59"/>
  <c r="G50" i="59"/>
  <c r="G51" i="59"/>
  <c r="G52" i="59"/>
  <c r="G53" i="59"/>
  <c r="G54" i="59"/>
  <c r="G55" i="59"/>
  <c r="G56" i="59"/>
  <c r="G57" i="59"/>
  <c r="G58" i="59"/>
  <c r="G59" i="59"/>
  <c r="G60" i="59"/>
  <c r="G61" i="59"/>
  <c r="G62" i="59"/>
  <c r="G63" i="59"/>
  <c r="G64" i="59"/>
  <c r="G65" i="59"/>
  <c r="G66" i="59"/>
  <c r="G67" i="59"/>
  <c r="G68" i="59"/>
  <c r="G69" i="59"/>
  <c r="G70" i="59"/>
  <c r="G71" i="59"/>
  <c r="G72" i="59"/>
  <c r="G73" i="59"/>
  <c r="G74" i="59"/>
  <c r="G75" i="59"/>
  <c r="G76" i="59"/>
  <c r="G77" i="59"/>
  <c r="G78" i="59"/>
  <c r="G79" i="59"/>
  <c r="G80" i="59"/>
  <c r="G81" i="59"/>
  <c r="G82" i="59"/>
  <c r="G83" i="59"/>
  <c r="G84" i="59"/>
  <c r="G85" i="59"/>
  <c r="G86" i="59"/>
  <c r="G87" i="59"/>
  <c r="G88" i="59"/>
  <c r="G89" i="59"/>
  <c r="G90" i="59"/>
  <c r="G91" i="59"/>
  <c r="G92" i="59"/>
  <c r="G93" i="59"/>
  <c r="G94" i="59"/>
  <c r="G95" i="59"/>
  <c r="G96" i="59"/>
  <c r="G97" i="59"/>
  <c r="G98" i="59"/>
  <c r="G99" i="59"/>
  <c r="G100" i="59"/>
  <c r="G101" i="59"/>
  <c r="G102" i="59"/>
  <c r="G103" i="59"/>
  <c r="G104" i="59"/>
  <c r="G105" i="59"/>
  <c r="G106" i="59"/>
  <c r="G107" i="59"/>
  <c r="G108" i="59"/>
  <c r="G109" i="59"/>
  <c r="G110" i="59"/>
  <c r="G111" i="59"/>
  <c r="G112" i="59"/>
  <c r="G113" i="59"/>
  <c r="G114" i="59"/>
  <c r="G115" i="59"/>
  <c r="G116" i="59"/>
  <c r="G117" i="59"/>
  <c r="G118" i="59"/>
  <c r="G119" i="59"/>
  <c r="G120" i="59"/>
  <c r="G121" i="59"/>
  <c r="G122" i="59"/>
  <c r="G123" i="59"/>
  <c r="G124" i="59"/>
  <c r="G125" i="59"/>
  <c r="G126" i="59"/>
  <c r="G127" i="59"/>
  <c r="G128" i="59"/>
  <c r="G129" i="59"/>
  <c r="G130" i="59"/>
  <c r="G131" i="59"/>
  <c r="G132" i="59"/>
  <c r="G133" i="59"/>
  <c r="G134" i="59"/>
  <c r="G135" i="59"/>
  <c r="G2" i="59"/>
  <c r="G3" i="59"/>
  <c r="G4" i="59"/>
  <c r="G5" i="59"/>
  <c r="G6" i="59"/>
  <c r="G7" i="59"/>
  <c r="G8" i="59"/>
  <c r="G9" i="59"/>
  <c r="G10" i="59"/>
  <c r="G11" i="59"/>
  <c r="G12" i="59"/>
  <c r="G13" i="59"/>
  <c r="G14" i="59"/>
  <c r="G15" i="59"/>
  <c r="G16" i="59"/>
  <c r="G17" i="59"/>
  <c r="G18" i="59"/>
  <c r="G19" i="59"/>
  <c r="G20" i="59"/>
  <c r="G21" i="59"/>
  <c r="G22" i="59"/>
  <c r="G23" i="59"/>
  <c r="G24" i="59"/>
  <c r="G25" i="59"/>
  <c r="G26" i="59"/>
  <c r="G27" i="59"/>
  <c r="G28" i="59"/>
  <c r="G29" i="59"/>
  <c r="G30" i="59"/>
  <c r="G31" i="59"/>
  <c r="G32" i="59"/>
  <c r="G33" i="59"/>
  <c r="G34" i="59"/>
  <c r="G35" i="59"/>
  <c r="G36" i="59"/>
  <c r="G37" i="59"/>
  <c r="G38" i="59"/>
  <c r="G1" i="59"/>
</calcChain>
</file>

<file path=xl/sharedStrings.xml><?xml version="1.0" encoding="utf-8"?>
<sst xmlns="http://schemas.openxmlformats.org/spreadsheetml/2006/main" count="11831" uniqueCount="2826">
  <si>
    <t>Principal &amp; Controller</t>
  </si>
  <si>
    <t>02.11.2015</t>
  </si>
  <si>
    <t>01.10.2015</t>
  </si>
  <si>
    <t>01.07.2015</t>
  </si>
  <si>
    <t>01.09.2015</t>
  </si>
  <si>
    <t>01.08.2015</t>
  </si>
  <si>
    <t>15.10.2015</t>
  </si>
  <si>
    <t>01.12.2015</t>
  </si>
  <si>
    <t>DOJ</t>
  </si>
  <si>
    <t>18.01.2016</t>
  </si>
  <si>
    <t>01.02.2016</t>
  </si>
  <si>
    <t>10.02.2016</t>
  </si>
  <si>
    <t>S.No.</t>
  </si>
  <si>
    <t>21.04.2016</t>
  </si>
  <si>
    <t>Name</t>
  </si>
  <si>
    <t xml:space="preserve">Designation </t>
  </si>
  <si>
    <t xml:space="preserve">Professor </t>
  </si>
  <si>
    <t>Associate Professor</t>
  </si>
  <si>
    <t>Professor</t>
  </si>
  <si>
    <t xml:space="preserve"> Professor</t>
  </si>
  <si>
    <t>Dr. D.C. Sharma</t>
  </si>
  <si>
    <t>Senior Resident</t>
  </si>
  <si>
    <t>Assistant Professor</t>
  </si>
  <si>
    <t>Dr. Anup Paliwal</t>
  </si>
  <si>
    <t>Dr. Mukesh Kumar Garg</t>
  </si>
  <si>
    <t>Dr. Vishwas Chakra V</t>
  </si>
  <si>
    <t>11.06.2016</t>
  </si>
  <si>
    <t>23.05.2016</t>
  </si>
  <si>
    <t>23.06.2016</t>
  </si>
  <si>
    <t>20.08.2016</t>
  </si>
  <si>
    <t>10.08.2016</t>
  </si>
  <si>
    <t>01.08.2016</t>
  </si>
  <si>
    <t>Statistician-Cum-Tutor</t>
  </si>
  <si>
    <t>22.08.2016</t>
  </si>
  <si>
    <t>30.08.2016</t>
  </si>
  <si>
    <t>08.09.2016</t>
  </si>
  <si>
    <t>Dr. Manish Jain</t>
  </si>
  <si>
    <t>Dr. Shweta Bohra</t>
  </si>
  <si>
    <t>Dr. Sunil Kumar</t>
  </si>
  <si>
    <t>Medical Superintendent</t>
  </si>
  <si>
    <t>ADMINISTRATION</t>
  </si>
  <si>
    <t>Regn No</t>
  </si>
  <si>
    <t>Date</t>
  </si>
  <si>
    <t>State Medical Council</t>
  </si>
  <si>
    <t>Qualification</t>
  </si>
  <si>
    <t>MBBS</t>
  </si>
  <si>
    <t>MD</t>
  </si>
  <si>
    <t>Delhi Medical Council</t>
  </si>
  <si>
    <t>RMC, Jaipur</t>
  </si>
  <si>
    <t>13.08.2012</t>
  </si>
  <si>
    <t>MMC, Mumbai</t>
  </si>
  <si>
    <t>Guj. Medical Council</t>
  </si>
  <si>
    <t>N/A</t>
  </si>
  <si>
    <t>03.10.2012</t>
  </si>
  <si>
    <t>0734/02</t>
  </si>
  <si>
    <t>15.02.2001</t>
  </si>
  <si>
    <t>16.12.2015</t>
  </si>
  <si>
    <t>07.01.2016</t>
  </si>
  <si>
    <t>05.03.2009</t>
  </si>
  <si>
    <t>028242</t>
  </si>
  <si>
    <t>24.11.2009</t>
  </si>
  <si>
    <t>015512</t>
  </si>
  <si>
    <t>15.04.1994</t>
  </si>
  <si>
    <t>14573</t>
  </si>
  <si>
    <t>26.02.2016</t>
  </si>
  <si>
    <t>17.10.2016</t>
  </si>
  <si>
    <t>19.10.2016</t>
  </si>
  <si>
    <t>Dr. Kapil Karwasra</t>
  </si>
  <si>
    <t>29.09.2016</t>
  </si>
  <si>
    <t>02.11.2016</t>
  </si>
  <si>
    <t>07.11.2016</t>
  </si>
  <si>
    <t>08.11.2016</t>
  </si>
  <si>
    <t>DEPARTMENT OF PHYSIOLOGY</t>
  </si>
  <si>
    <t>DEPARTMENT OF BIOCHEMISTRY</t>
  </si>
  <si>
    <t>DEPARTMENT OF PHARMACOLOGY</t>
  </si>
  <si>
    <t>DEPARTMENT OF PATHOLOGY</t>
  </si>
  <si>
    <t>DEPARTMENT OF FORENSIC MEDICINE</t>
  </si>
  <si>
    <t>DEPARTMENT OF COMMUNITY MEDICINE</t>
  </si>
  <si>
    <t>DEPARTMENT OF PAEDIATRICS</t>
  </si>
  <si>
    <t>DEPARTMENT OF ANATOMY</t>
  </si>
  <si>
    <t>Dr. Pradeep Jain</t>
  </si>
  <si>
    <t>DEPARTMENT MICROBIOLOGY</t>
  </si>
  <si>
    <t>DEPARTMENT OF TUBERCULOSIS &amp;  RESPIRATORY DISEASES</t>
  </si>
  <si>
    <t xml:space="preserve">DEPARTMENT OF PSYCHIATRY </t>
  </si>
  <si>
    <t>DEPARTMENT OF ORTHOPAEDICS</t>
  </si>
  <si>
    <t>DEPARTMENT OF OPHTHALMOLOGY</t>
  </si>
  <si>
    <t>DEPARTMENT OF ENT</t>
  </si>
  <si>
    <t>DEPARTMENT OF OBS &amp; GYNAE</t>
  </si>
  <si>
    <t>DEPARTMENT OF ANAESTHESIOLOGY</t>
  </si>
  <si>
    <t>DEPARTMENT OF RADIO-DIAGNOSIS</t>
  </si>
  <si>
    <t>DEPARTMENT OF DENTISTRY</t>
  </si>
  <si>
    <t>Status</t>
  </si>
  <si>
    <t>MS</t>
  </si>
  <si>
    <t>UPMCI</t>
  </si>
  <si>
    <t>MSC</t>
  </si>
  <si>
    <t>MMC Mumbai</t>
  </si>
  <si>
    <t>10795</t>
  </si>
  <si>
    <t>20.06.1986</t>
  </si>
  <si>
    <t>001453</t>
  </si>
  <si>
    <t>21.02.1992</t>
  </si>
  <si>
    <t>9684</t>
  </si>
  <si>
    <t>6128</t>
  </si>
  <si>
    <t>17.01.1984</t>
  </si>
  <si>
    <t>05.04.2000</t>
  </si>
  <si>
    <t>028089</t>
  </si>
  <si>
    <t>13673</t>
  </si>
  <si>
    <t>03.11.2009</t>
  </si>
  <si>
    <t>25.07.2015</t>
  </si>
  <si>
    <t>MCI DELHI</t>
  </si>
  <si>
    <t>Applied for</t>
  </si>
  <si>
    <t>31255</t>
  </si>
  <si>
    <t>20.04.2012</t>
  </si>
  <si>
    <t>37838</t>
  </si>
  <si>
    <t>14438</t>
  </si>
  <si>
    <t>027606</t>
  </si>
  <si>
    <t>11679</t>
  </si>
  <si>
    <t>03.06.2009</t>
  </si>
  <si>
    <t>26.07.2013</t>
  </si>
  <si>
    <t>20087</t>
  </si>
  <si>
    <t>7479</t>
  </si>
  <si>
    <t>21.01.2001</t>
  </si>
  <si>
    <t>10.10.2006</t>
  </si>
  <si>
    <t>020002</t>
  </si>
  <si>
    <t>007718</t>
  </si>
  <si>
    <t>10.01.2001</t>
  </si>
  <si>
    <t>02.04.2007</t>
  </si>
  <si>
    <t>19082</t>
  </si>
  <si>
    <t>6535</t>
  </si>
  <si>
    <t>31.03.1999</t>
  </si>
  <si>
    <t>07.10.2004</t>
  </si>
  <si>
    <t>18352</t>
  </si>
  <si>
    <t>006840</t>
  </si>
  <si>
    <t>16.05.1998</t>
  </si>
  <si>
    <t>17.06.2005</t>
  </si>
  <si>
    <t>13.09.2007</t>
  </si>
  <si>
    <t>12820</t>
  </si>
  <si>
    <t>003602</t>
  </si>
  <si>
    <t>03.07.1989</t>
  </si>
  <si>
    <t>22.11.1995</t>
  </si>
  <si>
    <t>BDS</t>
  </si>
  <si>
    <t>MDS</t>
  </si>
  <si>
    <t>A-0321</t>
  </si>
  <si>
    <t>04.02.2012</t>
  </si>
  <si>
    <t>Rajasthan State Dental Council</t>
  </si>
  <si>
    <t>MSc</t>
  </si>
  <si>
    <t>7855</t>
  </si>
  <si>
    <t>14.04.1980</t>
  </si>
  <si>
    <t>01287</t>
  </si>
  <si>
    <t>20.07.1991</t>
  </si>
  <si>
    <t>14923</t>
  </si>
  <si>
    <t>MD(Addl.)</t>
  </si>
  <si>
    <t>DEPARTMENT OF DERMATOLOGY, VENEROLOGY &amp; LEPROSY</t>
  </si>
  <si>
    <t>IMR Details</t>
  </si>
  <si>
    <t>MCI</t>
  </si>
  <si>
    <t>MCI/12-43851</t>
  </si>
  <si>
    <t>17.05.2012</t>
  </si>
  <si>
    <t>MS (Addl.)</t>
  </si>
  <si>
    <t>27.07.2016</t>
  </si>
  <si>
    <t>Dr. Pranveer Singh Rao</t>
  </si>
  <si>
    <t>16.01.2017</t>
  </si>
  <si>
    <t>30334</t>
  </si>
  <si>
    <t>15361</t>
  </si>
  <si>
    <t>05.08.2011</t>
  </si>
  <si>
    <t>GMC Ahemdabad</t>
  </si>
  <si>
    <t>MD (Addl.)</t>
  </si>
  <si>
    <t>Msc, Statistics</t>
  </si>
  <si>
    <t>15190</t>
  </si>
  <si>
    <t>UPMC,Lucknow</t>
  </si>
  <si>
    <t>01.06.2017</t>
  </si>
  <si>
    <t>07.07.2017</t>
  </si>
  <si>
    <t>02.08.2017</t>
  </si>
  <si>
    <t>19.08.2017</t>
  </si>
  <si>
    <t>Dr. Ritu Bajpai</t>
  </si>
  <si>
    <t>19.06.2000</t>
  </si>
  <si>
    <t>MP3183</t>
  </si>
  <si>
    <t>MPMC Bhopal</t>
  </si>
  <si>
    <t>28.04.2003</t>
  </si>
  <si>
    <t xml:space="preserve">Mr. G. Indra Kumar </t>
  </si>
  <si>
    <t>29.05.2013</t>
  </si>
  <si>
    <t>Demonstrator</t>
  </si>
  <si>
    <t>Medical Council of India</t>
  </si>
  <si>
    <t>41069</t>
  </si>
  <si>
    <t>20.06.2017</t>
  </si>
  <si>
    <t>16049</t>
  </si>
  <si>
    <t>04.03.2017</t>
  </si>
  <si>
    <t>Dr. Vipin Goyal</t>
  </si>
  <si>
    <t>28.11.2017</t>
  </si>
  <si>
    <t>MCI/6565</t>
  </si>
  <si>
    <t>27.07.1987</t>
  </si>
  <si>
    <t>66773</t>
  </si>
  <si>
    <t>07.02.2014</t>
  </si>
  <si>
    <t>Dr. Megha Tripathi</t>
  </si>
  <si>
    <t>22.11.2017</t>
  </si>
  <si>
    <t>DGO</t>
  </si>
  <si>
    <t>DNB</t>
  </si>
  <si>
    <t>28523</t>
  </si>
  <si>
    <t>07.04.2010</t>
  </si>
  <si>
    <t>08.08.2013</t>
  </si>
  <si>
    <t>Dr. Bhupesh Patel</t>
  </si>
  <si>
    <t>07.09.2010</t>
  </si>
  <si>
    <t>27.08.2013</t>
  </si>
  <si>
    <t xml:space="preserve">Dr. Chanchal Shrivastav          </t>
  </si>
  <si>
    <t>03.11.2014</t>
  </si>
  <si>
    <t>18.12.2017</t>
  </si>
  <si>
    <t>02.02.2018</t>
  </si>
  <si>
    <t>07.02.2018</t>
  </si>
  <si>
    <t>Dr. Ajay Singh Chundawat</t>
  </si>
  <si>
    <t>13184</t>
  </si>
  <si>
    <t>16.02.1990</t>
  </si>
  <si>
    <t>003197 / 13184</t>
  </si>
  <si>
    <t>09.03.1995</t>
  </si>
  <si>
    <t>26863</t>
  </si>
  <si>
    <t>15.10.2008</t>
  </si>
  <si>
    <t>Dr. Bhagwan Ram Vishnoi</t>
  </si>
  <si>
    <t>07.03.2018</t>
  </si>
  <si>
    <t>17250</t>
  </si>
  <si>
    <t>16921</t>
  </si>
  <si>
    <t>4.12.2017</t>
  </si>
  <si>
    <t>Dr. Yatendra Singh Chundawat</t>
  </si>
  <si>
    <t>23.04.2018</t>
  </si>
  <si>
    <t>027256</t>
  </si>
  <si>
    <t>05.02.2009</t>
  </si>
  <si>
    <t>10.07.2018</t>
  </si>
  <si>
    <t>G-23638</t>
  </si>
  <si>
    <t>04.03.1996</t>
  </si>
  <si>
    <t>G-12265</t>
  </si>
  <si>
    <t>25.07.2003</t>
  </si>
  <si>
    <t>21.07.2018</t>
  </si>
  <si>
    <t>Ms. Divya Sharma</t>
  </si>
  <si>
    <t>01.08.2018</t>
  </si>
  <si>
    <t>Dr. Tantia Pratikbimal Kumar</t>
  </si>
  <si>
    <t>06.08.2018</t>
  </si>
  <si>
    <t>2005/01/0356</t>
  </si>
  <si>
    <t>15.01.2005</t>
  </si>
  <si>
    <t>38584</t>
  </si>
  <si>
    <t>27.04.2007</t>
  </si>
  <si>
    <t>Dr. Pranshu Sharma</t>
  </si>
  <si>
    <t>07.08.2018</t>
  </si>
  <si>
    <t>23.08.2018</t>
  </si>
  <si>
    <t>Karnataka Medical Council</t>
  </si>
  <si>
    <t>12.03.1991</t>
  </si>
  <si>
    <t>004018/13739</t>
  </si>
  <si>
    <t>31.12.1996</t>
  </si>
  <si>
    <t>17.08.2018</t>
  </si>
  <si>
    <t>A-4736</t>
  </si>
  <si>
    <t>MDS (Addl)</t>
  </si>
  <si>
    <t>11.07.1991</t>
  </si>
  <si>
    <t>MSDC, Mumbai</t>
  </si>
  <si>
    <t>IMR Detail</t>
  </si>
  <si>
    <t>27256</t>
  </si>
  <si>
    <t>09.12.2015</t>
  </si>
  <si>
    <t>Dr. Ashok Singhavi</t>
  </si>
  <si>
    <t>06.09.2018</t>
  </si>
  <si>
    <t>8472</t>
  </si>
  <si>
    <t>10.08.1981</t>
  </si>
  <si>
    <t>20-08.1991</t>
  </si>
  <si>
    <t>Mr. Umesh Pareek</t>
  </si>
  <si>
    <t>Dr. Sravan Reddy Kotla</t>
  </si>
  <si>
    <t>24.01.2014</t>
  </si>
  <si>
    <t>102659</t>
  </si>
  <si>
    <t>5714</t>
  </si>
  <si>
    <t>Dr. Jitendra Zaveri (Prof. &amp; Head)</t>
  </si>
  <si>
    <t>Epidemiologist cum Assistant Professor</t>
  </si>
  <si>
    <t>DNB (Addl.)</t>
  </si>
  <si>
    <t>28.01.2019</t>
  </si>
  <si>
    <t>018147</t>
  </si>
  <si>
    <t>25.04.1998</t>
  </si>
  <si>
    <t>005960/18147</t>
  </si>
  <si>
    <t>27.02.2003</t>
  </si>
  <si>
    <t>01.02.2019</t>
  </si>
  <si>
    <t>Dr. Rohit Kumar Yogi</t>
  </si>
  <si>
    <t>18.09.2008</t>
  </si>
  <si>
    <t>26526</t>
  </si>
  <si>
    <t>13190</t>
  </si>
  <si>
    <t>17.12.2014</t>
  </si>
  <si>
    <t>MSc, Ph.D</t>
  </si>
  <si>
    <t>01.03.2019</t>
  </si>
  <si>
    <t>41925</t>
  </si>
  <si>
    <t>17167</t>
  </si>
  <si>
    <t>12.02.2018</t>
  </si>
  <si>
    <t>Dr. Kapil Shrimali</t>
  </si>
  <si>
    <t>Dr. Ritu Mehta (Professor &amp; Head)</t>
  </si>
  <si>
    <t>M.Sc.</t>
  </si>
  <si>
    <t>DM (Addl.)</t>
  </si>
  <si>
    <t>07.06.2019</t>
  </si>
  <si>
    <t>Dr. Manish Kulshrestha</t>
  </si>
  <si>
    <t>25671</t>
  </si>
  <si>
    <t>18.10.2007</t>
  </si>
  <si>
    <t>13086</t>
  </si>
  <si>
    <t>18654</t>
  </si>
  <si>
    <t>24.12.2018</t>
  </si>
  <si>
    <t>12.04.2012</t>
  </si>
  <si>
    <t>18.07.2018</t>
  </si>
  <si>
    <t xml:space="preserve">Dr. Kunal Raja </t>
  </si>
  <si>
    <t>16.11.2015</t>
  </si>
  <si>
    <t>2004/04/2085</t>
  </si>
  <si>
    <t>06.04.2004</t>
  </si>
  <si>
    <t>DO</t>
  </si>
  <si>
    <t>01.07.2011</t>
  </si>
  <si>
    <t>Dr. Kavita Rathore</t>
  </si>
  <si>
    <t>24.08.2019</t>
  </si>
  <si>
    <t>MSc, PhD</t>
  </si>
  <si>
    <t>Ms. Neelima Varaniya</t>
  </si>
  <si>
    <t>46281</t>
  </si>
  <si>
    <t>23.07.2019</t>
  </si>
  <si>
    <t>19391</t>
  </si>
  <si>
    <t>30.07.2019</t>
  </si>
  <si>
    <t>12.04.2010</t>
  </si>
  <si>
    <t>30.10.2019</t>
  </si>
  <si>
    <t>47982</t>
  </si>
  <si>
    <t>02.12.2019</t>
  </si>
  <si>
    <t>19118</t>
  </si>
  <si>
    <t>23.04.1999</t>
  </si>
  <si>
    <t>05.08.2006</t>
  </si>
  <si>
    <t>13961</t>
  </si>
  <si>
    <t>02.09.2015</t>
  </si>
  <si>
    <t>007411</t>
  </si>
  <si>
    <t>20.05.2011</t>
  </si>
  <si>
    <t>Dr. Mohan Lal Vishnoi</t>
  </si>
  <si>
    <t>18802</t>
  </si>
  <si>
    <t>11.03.1999</t>
  </si>
  <si>
    <t>006149</t>
  </si>
  <si>
    <t>08.09.2003</t>
  </si>
  <si>
    <t>21430</t>
  </si>
  <si>
    <t>23.01.2003</t>
  </si>
  <si>
    <t>25.10.2007</t>
  </si>
  <si>
    <t>01.05.2020</t>
  </si>
  <si>
    <t>23711</t>
  </si>
  <si>
    <t>30.01.2006</t>
  </si>
  <si>
    <t>11149</t>
  </si>
  <si>
    <t>Dr. Sanjay Gupta</t>
  </si>
  <si>
    <t>01.04.2020</t>
  </si>
  <si>
    <t>M.Ch. (Addl.)</t>
  </si>
  <si>
    <t>14506</t>
  </si>
  <si>
    <t>29.02.2012</t>
  </si>
  <si>
    <t>05.02.2016</t>
  </si>
  <si>
    <t>Dr. Nagesh Vyas</t>
  </si>
  <si>
    <t>02.06.2020</t>
  </si>
  <si>
    <t>23249</t>
  </si>
  <si>
    <t>15.03.2005</t>
  </si>
  <si>
    <t>13377</t>
  </si>
  <si>
    <t>25.02.2015</t>
  </si>
  <si>
    <t>05.06.2020</t>
  </si>
  <si>
    <t>DA (Addl.)</t>
  </si>
  <si>
    <t>G-39349</t>
  </si>
  <si>
    <t>10.10.2007</t>
  </si>
  <si>
    <t>G-18046</t>
  </si>
  <si>
    <t>13.06.2011</t>
  </si>
  <si>
    <t>Dr. Bhavin Khumansinh Baria</t>
  </si>
  <si>
    <t>Dr. Rahul Mangal</t>
  </si>
  <si>
    <t>29751</t>
  </si>
  <si>
    <t>08.04.2011</t>
  </si>
  <si>
    <t>12874</t>
  </si>
  <si>
    <t>01.09.2014</t>
  </si>
  <si>
    <t>11885</t>
  </si>
  <si>
    <t>28536</t>
  </si>
  <si>
    <t>Dr. Anamika Choudhary</t>
  </si>
  <si>
    <t>08.06.2020</t>
  </si>
  <si>
    <t>25458</t>
  </si>
  <si>
    <t>05.05.2011</t>
  </si>
  <si>
    <t>Dr. Rakesh Kumar Ranjan</t>
  </si>
  <si>
    <t>10.06.2020</t>
  </si>
  <si>
    <t>24.06.2020</t>
  </si>
  <si>
    <t>36942</t>
  </si>
  <si>
    <t>28.05.2015</t>
  </si>
  <si>
    <t>14863</t>
  </si>
  <si>
    <t>29.07.2016</t>
  </si>
  <si>
    <t>22.07.2020</t>
  </si>
  <si>
    <t>04.08.2020</t>
  </si>
  <si>
    <t>Ms. Komal Purabia</t>
  </si>
  <si>
    <t>17.08.2020</t>
  </si>
  <si>
    <t>36563</t>
  </si>
  <si>
    <t>28.04.2015</t>
  </si>
  <si>
    <t>20650</t>
  </si>
  <si>
    <t>Dr. Vimlesh Kumar Meena</t>
  </si>
  <si>
    <t>14.08.2020</t>
  </si>
  <si>
    <t>36498</t>
  </si>
  <si>
    <t>27.04.2015</t>
  </si>
  <si>
    <t>Dr. Suresh Kumar Gautam</t>
  </si>
  <si>
    <t>01.06.2020</t>
  </si>
  <si>
    <t>30.04.1993</t>
  </si>
  <si>
    <t>14733</t>
  </si>
  <si>
    <t>18779</t>
  </si>
  <si>
    <t>22.02.2019</t>
  </si>
  <si>
    <t>Dr. Ram Kalyan Meena</t>
  </si>
  <si>
    <t>19.08.2020</t>
  </si>
  <si>
    <t>36375</t>
  </si>
  <si>
    <t>23.04.2015</t>
  </si>
  <si>
    <t>19217</t>
  </si>
  <si>
    <t>09.07.2019</t>
  </si>
  <si>
    <t>29.08.2020</t>
  </si>
  <si>
    <t>Dr. Prasun Bhattacharjee
(Professor&amp; Head)</t>
  </si>
  <si>
    <t>23102</t>
  </si>
  <si>
    <t>14.02.2002</t>
  </si>
  <si>
    <t>01.09.2020</t>
  </si>
  <si>
    <t>12.03.2010</t>
  </si>
  <si>
    <t>06.10.2020</t>
  </si>
  <si>
    <t>07.10.2020</t>
  </si>
  <si>
    <t>MS (Addl)</t>
  </si>
  <si>
    <t>Dr. Radhe Shyam Shirotriya</t>
  </si>
  <si>
    <t>9427</t>
  </si>
  <si>
    <t>06.09.1983</t>
  </si>
  <si>
    <t>002422/9427</t>
  </si>
  <si>
    <t>25.02.1994</t>
  </si>
  <si>
    <t>Dr. Nirdesh Thakore</t>
  </si>
  <si>
    <t>31232</t>
  </si>
  <si>
    <t>19.04.2012</t>
  </si>
  <si>
    <t>17.05.2016</t>
  </si>
  <si>
    <t>Dr. Sakshi</t>
  </si>
  <si>
    <t>26.10.2020</t>
  </si>
  <si>
    <t>12-43257</t>
  </si>
  <si>
    <t>12.04.2015</t>
  </si>
  <si>
    <t>Dr. Himanshu Malik</t>
  </si>
  <si>
    <t>06.11.2020</t>
  </si>
  <si>
    <t>45819</t>
  </si>
  <si>
    <t>20.05.2019</t>
  </si>
  <si>
    <t>19040</t>
  </si>
  <si>
    <t>12.06.2019</t>
  </si>
  <si>
    <t>Dr. Chetan Kumar Nayak</t>
  </si>
  <si>
    <t>G-27717</t>
  </si>
  <si>
    <t>20.07.1999</t>
  </si>
  <si>
    <t>G-12502</t>
  </si>
  <si>
    <t>12.01.2004</t>
  </si>
  <si>
    <t>Dr. Pooja Soni</t>
  </si>
  <si>
    <t>09.11.2020</t>
  </si>
  <si>
    <t>G-56703</t>
  </si>
  <si>
    <t>30.04.2016</t>
  </si>
  <si>
    <t>01.12.2020</t>
  </si>
  <si>
    <t>04.11.2020</t>
  </si>
  <si>
    <t>03.11.2020</t>
  </si>
  <si>
    <t>44632</t>
  </si>
  <si>
    <t>14.03.2019</t>
  </si>
  <si>
    <t>18836</t>
  </si>
  <si>
    <t>Dr. Charu Chandra</t>
  </si>
  <si>
    <t>10.05.2010</t>
  </si>
  <si>
    <t>20.05.2014</t>
  </si>
  <si>
    <t>29.07.2020</t>
  </si>
  <si>
    <t>24.08.2018</t>
  </si>
  <si>
    <t>Dr. Shivanand C Mayi</t>
  </si>
  <si>
    <t>15.12.2020</t>
  </si>
  <si>
    <t>65422</t>
  </si>
  <si>
    <t>19.07.2003</t>
  </si>
  <si>
    <t>18.06.2010</t>
  </si>
  <si>
    <t>Dr. Ankita Kaasat</t>
  </si>
  <si>
    <t>25.01.2021</t>
  </si>
  <si>
    <t>DLH 2012 0000265</t>
  </si>
  <si>
    <t>02.07.2018</t>
  </si>
  <si>
    <t>Jharkhand Medical Council</t>
  </si>
  <si>
    <t>Dr. Shelley Moudgil</t>
  </si>
  <si>
    <t>2169/14</t>
  </si>
  <si>
    <t>17.04.2017</t>
  </si>
  <si>
    <t>Himanchal Pradesh Medical Council</t>
  </si>
  <si>
    <t>02.07.2019</t>
  </si>
  <si>
    <t>26.03.2019</t>
  </si>
  <si>
    <t>20.02.2021</t>
  </si>
  <si>
    <t>Dr. Dhananjaya C.D.</t>
  </si>
  <si>
    <t>66144</t>
  </si>
  <si>
    <t>07.08.2003</t>
  </si>
  <si>
    <t>Ph.D</t>
  </si>
  <si>
    <t>Lady Medical Officer (RHTC)</t>
  </si>
  <si>
    <t>Lady Medical Officer (UHTC)</t>
  </si>
  <si>
    <t>Dr. Devendra Sharma
(Professor &amp; Head)</t>
  </si>
  <si>
    <t>MP-5658</t>
  </si>
  <si>
    <t>24.03.2021</t>
  </si>
  <si>
    <t>02.04.2021</t>
  </si>
  <si>
    <t>23390</t>
  </si>
  <si>
    <t>09.04.2002</t>
  </si>
  <si>
    <t>Dr. Seemant Kumar Saini</t>
  </si>
  <si>
    <t>G-30288</t>
  </si>
  <si>
    <t>47584</t>
  </si>
  <si>
    <t>05.03.2020</t>
  </si>
  <si>
    <t>21144</t>
  </si>
  <si>
    <t>11.08.2020</t>
  </si>
  <si>
    <t>20787</t>
  </si>
  <si>
    <t>22.06.2021</t>
  </si>
  <si>
    <t>Dr. Suman Y. Kaushik
(Professor &amp; Head)</t>
  </si>
  <si>
    <t>02.08.2021</t>
  </si>
  <si>
    <t>24.05.2016</t>
  </si>
  <si>
    <t>Dr. Sandhya Pranjal Manjrekar</t>
  </si>
  <si>
    <t>79015</t>
  </si>
  <si>
    <t>23.02.2017</t>
  </si>
  <si>
    <t>Dr. Deepti Singh</t>
  </si>
  <si>
    <t>14.08.2021</t>
  </si>
  <si>
    <t>MP-2471</t>
  </si>
  <si>
    <t>05.07.1999</t>
  </si>
  <si>
    <t>05.03.2014</t>
  </si>
  <si>
    <t>Dr. Mohit Goyal</t>
  </si>
  <si>
    <t>02.03.2020</t>
  </si>
  <si>
    <t>Dr. Utkarsh Khare</t>
  </si>
  <si>
    <t>25.09.2021</t>
  </si>
  <si>
    <t>G-30289</t>
  </si>
  <si>
    <t>G-56898</t>
  </si>
  <si>
    <t>16.05.2016</t>
  </si>
  <si>
    <t>28900</t>
  </si>
  <si>
    <t>19.05.2010</t>
  </si>
  <si>
    <t>13871</t>
  </si>
  <si>
    <t>25.08.2015</t>
  </si>
  <si>
    <t>09.10.2021</t>
  </si>
  <si>
    <t>39532</t>
  </si>
  <si>
    <t>23.11.2016</t>
  </si>
  <si>
    <t>17799</t>
  </si>
  <si>
    <t>31187</t>
  </si>
  <si>
    <t>17.04.2012</t>
  </si>
  <si>
    <t>18164</t>
  </si>
  <si>
    <t>RMC-23320</t>
  </si>
  <si>
    <t>10.09.2021</t>
  </si>
  <si>
    <t>Dr. Asharam Gorchiya</t>
  </si>
  <si>
    <t>20.10.2021</t>
  </si>
  <si>
    <t>26906</t>
  </si>
  <si>
    <t>17.10.2008</t>
  </si>
  <si>
    <t>11437</t>
  </si>
  <si>
    <t>19.02.2013</t>
  </si>
  <si>
    <t>Dr. Bharat Bhooshan Aggarwal</t>
  </si>
  <si>
    <t>Dr. Rajeev Sharma</t>
  </si>
  <si>
    <t>15.11.2021</t>
  </si>
  <si>
    <t>25031</t>
  </si>
  <si>
    <t>13.03.2007</t>
  </si>
  <si>
    <t>10065</t>
  </si>
  <si>
    <t>25.02.2011</t>
  </si>
  <si>
    <t>Resident</t>
  </si>
  <si>
    <t>12.02.2020</t>
  </si>
  <si>
    <t>26.02.2022</t>
  </si>
  <si>
    <t>MD (Addl)</t>
  </si>
  <si>
    <t>25.02.2022</t>
  </si>
  <si>
    <t>11.05.2020</t>
  </si>
  <si>
    <t>28.02.2019</t>
  </si>
  <si>
    <t>34699</t>
  </si>
  <si>
    <t>05.05.2014</t>
  </si>
  <si>
    <t>21415</t>
  </si>
  <si>
    <t>26.08.2020</t>
  </si>
  <si>
    <t>Dr. Abeezar Hussain</t>
  </si>
  <si>
    <t>04.03.2022</t>
  </si>
  <si>
    <t>16235</t>
  </si>
  <si>
    <t>26.03.1995</t>
  </si>
  <si>
    <t>8871</t>
  </si>
  <si>
    <t>10.12.2008</t>
  </si>
  <si>
    <t>Dr. Manisha Kala</t>
  </si>
  <si>
    <t>02.04.2022</t>
  </si>
  <si>
    <t>Dr. Navneet Bohra</t>
  </si>
  <si>
    <t>Dr. Himanshu Adwani</t>
  </si>
  <si>
    <t>04.04.2022</t>
  </si>
  <si>
    <t>Dr. Rashi Srivastava</t>
  </si>
  <si>
    <t>08.02.2021</t>
  </si>
  <si>
    <t>03.04.2017</t>
  </si>
  <si>
    <t>21.03.2018</t>
  </si>
  <si>
    <t>Haryana Medical Council</t>
  </si>
  <si>
    <t>23.12.2021</t>
  </si>
  <si>
    <t>Dr. Bhimavarapu Vineender Reddy</t>
  </si>
  <si>
    <t>Dr. Sneha Ghattuwar</t>
  </si>
  <si>
    <t>109042</t>
  </si>
  <si>
    <t>19.03.2015</t>
  </si>
  <si>
    <t>DCH (Addl.)</t>
  </si>
  <si>
    <t>21.09.2015</t>
  </si>
  <si>
    <t>Dr. M. Anjaneya Swamy</t>
  </si>
  <si>
    <t>27302</t>
  </si>
  <si>
    <t>20.10.2016</t>
  </si>
  <si>
    <t>8165</t>
  </si>
  <si>
    <t>Msc (Medical)</t>
  </si>
  <si>
    <t>Dr. Prateek Sapra</t>
  </si>
  <si>
    <t>13.06.2022</t>
  </si>
  <si>
    <t>Dr. Sandeep Choudhary</t>
  </si>
  <si>
    <t>15.06.2022</t>
  </si>
  <si>
    <t>09.09.2021</t>
  </si>
  <si>
    <t>Dr. Shah Hirenkumar Vipinchandra</t>
  </si>
  <si>
    <t>G-13263</t>
  </si>
  <si>
    <t>31.12.2004</t>
  </si>
  <si>
    <t>G-30602</t>
  </si>
  <si>
    <t>06.09.2001</t>
  </si>
  <si>
    <t>12.09.2019</t>
  </si>
  <si>
    <t>Dr. Lata Mehta</t>
  </si>
  <si>
    <t>23.06.2022</t>
  </si>
  <si>
    <t>13205</t>
  </si>
  <si>
    <t>19.02.1990</t>
  </si>
  <si>
    <t>1767/13205</t>
  </si>
  <si>
    <t>23.02.1993</t>
  </si>
  <si>
    <t>28.06.2022</t>
  </si>
  <si>
    <t>Dr. Megha Meena</t>
  </si>
  <si>
    <t>27.06.2022</t>
  </si>
  <si>
    <t>RMC-55948</t>
  </si>
  <si>
    <t>06.06..2022</t>
  </si>
  <si>
    <t>05.09.2016</t>
  </si>
  <si>
    <t>04.07.2022</t>
  </si>
  <si>
    <t>07.07.2022</t>
  </si>
  <si>
    <t>Dr. Naveen Kumar</t>
  </si>
  <si>
    <t>11.07.2022</t>
  </si>
  <si>
    <t>22015</t>
  </si>
  <si>
    <t>27.01.2021</t>
  </si>
  <si>
    <t>Dr. Sudha Sharma</t>
  </si>
  <si>
    <t>Dr. Unmesh Suresh Santpur
(Professor &amp; Head)</t>
  </si>
  <si>
    <t>22.07.2022</t>
  </si>
  <si>
    <t>69436</t>
  </si>
  <si>
    <t>28.07.1992</t>
  </si>
  <si>
    <t>21.03.2007</t>
  </si>
  <si>
    <t>Dr. Madhavi Unmesh Santpur</t>
  </si>
  <si>
    <t>73353</t>
  </si>
  <si>
    <t>25.01.1994</t>
  </si>
  <si>
    <t>27572</t>
  </si>
  <si>
    <t>02.08.2022</t>
  </si>
  <si>
    <t>Dr. Pratibha</t>
  </si>
  <si>
    <t>33908</t>
  </si>
  <si>
    <t>28.01.2014</t>
  </si>
  <si>
    <t>20397</t>
  </si>
  <si>
    <t>26.02.2020</t>
  </si>
  <si>
    <t>Dr. Neha Goyal</t>
  </si>
  <si>
    <t>17.08.2022</t>
  </si>
  <si>
    <t>25199</t>
  </si>
  <si>
    <t>31.07.2007</t>
  </si>
  <si>
    <t>13908</t>
  </si>
  <si>
    <t>27.08.2015</t>
  </si>
  <si>
    <t>24736</t>
  </si>
  <si>
    <t>30.10.2006</t>
  </si>
  <si>
    <t>11198</t>
  </si>
  <si>
    <t>15.10.2012</t>
  </si>
  <si>
    <t>22.08.2022</t>
  </si>
  <si>
    <t>Dr. Anshul Kumar Pahadia</t>
  </si>
  <si>
    <t>10.08.2022</t>
  </si>
  <si>
    <t>68188</t>
  </si>
  <si>
    <t>RMC-56710</t>
  </si>
  <si>
    <t>11.04.2018</t>
  </si>
  <si>
    <t>Dr. Priyanka Purohit</t>
  </si>
  <si>
    <t>26.09.2022</t>
  </si>
  <si>
    <t>36223</t>
  </si>
  <si>
    <t>17.04.2015</t>
  </si>
  <si>
    <t>RMC-25105</t>
  </si>
  <si>
    <t>02.09.2022</t>
  </si>
  <si>
    <t>Dr. Rajesh Kumar Soni</t>
  </si>
  <si>
    <t>RMC-54888</t>
  </si>
  <si>
    <t>Dr. Seema Mehta</t>
  </si>
  <si>
    <t>21.09.2022</t>
  </si>
  <si>
    <t>15003</t>
  </si>
  <si>
    <t>28.05.1993</t>
  </si>
  <si>
    <t>4075/15003</t>
  </si>
  <si>
    <t>12.01.1999</t>
  </si>
  <si>
    <t>25.07.2022</t>
  </si>
  <si>
    <t>Dr. Yogendra Singh Ranawat</t>
  </si>
  <si>
    <t>04.10.2022</t>
  </si>
  <si>
    <t>39629</t>
  </si>
  <si>
    <t>26.12.2016</t>
  </si>
  <si>
    <t>17944</t>
  </si>
  <si>
    <t>11.10.2022</t>
  </si>
  <si>
    <t>Ms. Aditi Joshi</t>
  </si>
  <si>
    <t>11.11.2022</t>
  </si>
  <si>
    <t>RMC-57286</t>
  </si>
  <si>
    <t>Dr. Bharat Kumar Agarwal
(Professor &amp; Head)</t>
  </si>
  <si>
    <t>Dr. Puneet Kumar Awasthi</t>
  </si>
  <si>
    <t>21.11.2022</t>
  </si>
  <si>
    <t>27395</t>
  </si>
  <si>
    <t>08.05.2009</t>
  </si>
  <si>
    <t>14985</t>
  </si>
  <si>
    <t>Dr. Shilpa Visen</t>
  </si>
  <si>
    <t>22.11.2022</t>
  </si>
  <si>
    <t>38480</t>
  </si>
  <si>
    <t>12.04.2016</t>
  </si>
  <si>
    <t>16.11.2022</t>
  </si>
  <si>
    <t>Dr. Deepak Baisoya</t>
  </si>
  <si>
    <t>Dr. Mamatha A</t>
  </si>
  <si>
    <t>17.11.2022</t>
  </si>
  <si>
    <t>Telangana State Medical Council</t>
  </si>
  <si>
    <t>Dr. Bhaskar Sharma</t>
  </si>
  <si>
    <t>DMC-89329</t>
  </si>
  <si>
    <t>TSMC/FMR-12426</t>
  </si>
  <si>
    <t>RMC-43621</t>
  </si>
  <si>
    <t>23..7.2018</t>
  </si>
  <si>
    <t>Punjab Medical Council</t>
  </si>
  <si>
    <t>RMC-51974</t>
  </si>
  <si>
    <t>27.04.2021</t>
  </si>
  <si>
    <t>Dr. Shubham Upadhyay</t>
  </si>
  <si>
    <t>Dr. Anuj Farswal</t>
  </si>
  <si>
    <t>03.02.2021</t>
  </si>
  <si>
    <t>Office Of the Medical Council, UP</t>
  </si>
  <si>
    <t>Dr. Arun Singh</t>
  </si>
  <si>
    <t>RMC-43581</t>
  </si>
  <si>
    <t>Dr. Patel Jinal Shaileshbhai</t>
  </si>
  <si>
    <t>Dr. Ehik Joshi</t>
  </si>
  <si>
    <t>11.06.2021</t>
  </si>
  <si>
    <t>Dr. Darji Umang Bharatbhai</t>
  </si>
  <si>
    <t>Dr. Rathod Hriday Anandkumar</t>
  </si>
  <si>
    <t>G-71277</t>
  </si>
  <si>
    <t>29.09.2020</t>
  </si>
  <si>
    <t>RMC-51529</t>
  </si>
  <si>
    <t>08.04.2021</t>
  </si>
  <si>
    <t>G-67596</t>
  </si>
  <si>
    <t>21.09.2019</t>
  </si>
  <si>
    <t>Dr. Lorna Mathay</t>
  </si>
  <si>
    <t>DMC/R/31666</t>
  </si>
  <si>
    <t>Dr. Sachin Yadav</t>
  </si>
  <si>
    <t>RMC-56954</t>
  </si>
  <si>
    <t>14.07.2022</t>
  </si>
  <si>
    <t>Dr. Himanshu Singh</t>
  </si>
  <si>
    <t>RMC-50077</t>
  </si>
  <si>
    <t>08.09.2020</t>
  </si>
  <si>
    <t>Dr. Mohit Singla</t>
  </si>
  <si>
    <t>DMC/R/21794</t>
  </si>
  <si>
    <t>06.02.2019</t>
  </si>
  <si>
    <t>Dr. Anoop Yadav</t>
  </si>
  <si>
    <t>Dr. Arashdeep Virk</t>
  </si>
  <si>
    <t>Dr. Upasana Bajaj</t>
  </si>
  <si>
    <t>DMC/R/33911</t>
  </si>
  <si>
    <t>15.07.2022</t>
  </si>
  <si>
    <t>Dr. Prem Patel</t>
  </si>
  <si>
    <t>DMC/R/26824</t>
  </si>
  <si>
    <t>10.07.2020</t>
  </si>
  <si>
    <t>07.04.2020</t>
  </si>
  <si>
    <t>RMC-52107</t>
  </si>
  <si>
    <t>29.04.2021</t>
  </si>
  <si>
    <t>Dr. Vaishali Sharma</t>
  </si>
  <si>
    <t>HN 19339</t>
  </si>
  <si>
    <t>31.12.2021</t>
  </si>
  <si>
    <t>Dr. Siddharth Gautam</t>
  </si>
  <si>
    <t>HN 19417</t>
  </si>
  <si>
    <t>13.01.2022</t>
  </si>
  <si>
    <t>Dr. Hardik Joshi</t>
  </si>
  <si>
    <t>Dr. Kordia Shreyaben Kantilal</t>
  </si>
  <si>
    <t>RMC-47802</t>
  </si>
  <si>
    <t>14.05.2020</t>
  </si>
  <si>
    <t>G-79381</t>
  </si>
  <si>
    <t>22.06.2022</t>
  </si>
  <si>
    <t>Dr. Ayush Choudhary</t>
  </si>
  <si>
    <t>RMC-54733</t>
  </si>
  <si>
    <t>03.02.2022</t>
  </si>
  <si>
    <t>Dr. Akhil Jindal</t>
  </si>
  <si>
    <t>DMC/R/30066</t>
  </si>
  <si>
    <t>28.05.2021</t>
  </si>
  <si>
    <t>Dr. Tanmay Agrawal</t>
  </si>
  <si>
    <t>Dr. Akash Patel</t>
  </si>
  <si>
    <t>Dr. Subir Sarkar</t>
  </si>
  <si>
    <t>Dr. Shubhanshu Vats</t>
  </si>
  <si>
    <t xml:space="preserve">Dr. Shivani Kawatra </t>
  </si>
  <si>
    <t>Dr. Patel Hely Kanaiyalal</t>
  </si>
  <si>
    <t>Dr. Akash Gupta</t>
  </si>
  <si>
    <t>19.11.2022</t>
  </si>
  <si>
    <t>RMC-53422</t>
  </si>
  <si>
    <t>12.08.2021</t>
  </si>
  <si>
    <t>MP-32230</t>
  </si>
  <si>
    <t>Madhya Pradesh Medical Council</t>
  </si>
  <si>
    <t>G-71786</t>
  </si>
  <si>
    <t>12.04.2011</t>
  </si>
  <si>
    <t>West Bengal Medical Council</t>
  </si>
  <si>
    <t>03.05.2021</t>
  </si>
  <si>
    <t>The Bihar Council of Medical Registration</t>
  </si>
  <si>
    <t>20.03.2018</t>
  </si>
  <si>
    <t>05.04.2018</t>
  </si>
  <si>
    <t>G-71866</t>
  </si>
  <si>
    <t>23.11.2022</t>
  </si>
  <si>
    <t>Dr. Harini D Vasu</t>
  </si>
  <si>
    <t>Dr. Sanjana Soumya</t>
  </si>
  <si>
    <t>Dr. Shikha Sharma</t>
  </si>
  <si>
    <t>Dr. Amrit Lal Soni</t>
  </si>
  <si>
    <t>Dr. Jyoti Sharma</t>
  </si>
  <si>
    <t>Dr. Sunaina</t>
  </si>
  <si>
    <t>Dr. Rinkesh Mewara</t>
  </si>
  <si>
    <t>Dr. Dewanshi Trehan</t>
  </si>
  <si>
    <t>G-74019</t>
  </si>
  <si>
    <t>04.04.2019</t>
  </si>
  <si>
    <t>RMC-45557</t>
  </si>
  <si>
    <t>01.05.2019</t>
  </si>
  <si>
    <t>RMC-43584</t>
  </si>
  <si>
    <t>RMC-39433</t>
  </si>
  <si>
    <t>03.10.2016</t>
  </si>
  <si>
    <t>DMC/R/21920</t>
  </si>
  <si>
    <t>13.02.2019</t>
  </si>
  <si>
    <t>RMC-47861</t>
  </si>
  <si>
    <t>22.05.2020</t>
  </si>
  <si>
    <t>RMC-46125</t>
  </si>
  <si>
    <t>RMC-52367</t>
  </si>
  <si>
    <t>07.05.2021</t>
  </si>
  <si>
    <t>Dr. Manish Sharma</t>
  </si>
  <si>
    <t>DMC/R/21063</t>
  </si>
  <si>
    <t>12.11.2018</t>
  </si>
  <si>
    <t>Dr. Monchu Jain</t>
  </si>
  <si>
    <t>RMC-47644</t>
  </si>
  <si>
    <t>20.03.2020</t>
  </si>
  <si>
    <t>Dr. Jairaj Shrotriya</t>
  </si>
  <si>
    <t>RMC-46658</t>
  </si>
  <si>
    <t>09.10.2019</t>
  </si>
  <si>
    <t>Dr. Pranay Sharma</t>
  </si>
  <si>
    <t>DMC/R/13300</t>
  </si>
  <si>
    <t xml:space="preserve">Dr. Rohitash </t>
  </si>
  <si>
    <t>Dr. Neha Kathuria</t>
  </si>
  <si>
    <t>Dr. Adarsh Krishnan P</t>
  </si>
  <si>
    <t>HN15513</t>
  </si>
  <si>
    <t>18.10.2019</t>
  </si>
  <si>
    <t>05.03.2018</t>
  </si>
  <si>
    <t>The Traancore Cochin Medical Council</t>
  </si>
  <si>
    <t xml:space="preserve">Dr. Shanti Lal Pargi </t>
  </si>
  <si>
    <t>Dr. Shivendra Kumar Singhal
(Professor &amp; Head)</t>
  </si>
  <si>
    <t>Dr. Aakash Bhardwaj</t>
  </si>
  <si>
    <t>Dr. Goswamey Goverdhanesh Vallabhsushir</t>
  </si>
  <si>
    <t>26.11.2022</t>
  </si>
  <si>
    <t>Dr. Lalit Mohan Sharma</t>
  </si>
  <si>
    <t>32804</t>
  </si>
  <si>
    <t>29.04.2013</t>
  </si>
  <si>
    <t>16300</t>
  </si>
  <si>
    <t>04.08.2017</t>
  </si>
  <si>
    <t>28.11.2022</t>
  </si>
  <si>
    <t>010366</t>
  </si>
  <si>
    <t>Dr. Preetam Kumar</t>
  </si>
  <si>
    <t>RMC-52339</t>
  </si>
  <si>
    <t>80345</t>
  </si>
  <si>
    <t>12.02.2019</t>
  </si>
  <si>
    <t>Dr. Moumita Jana</t>
  </si>
  <si>
    <t>29.11.2022</t>
  </si>
  <si>
    <t>27303</t>
  </si>
  <si>
    <t>RMC-25621</t>
  </si>
  <si>
    <t>01.12.2022</t>
  </si>
  <si>
    <t>Dr. Rohit Kumar</t>
  </si>
  <si>
    <t>RMC-51764</t>
  </si>
  <si>
    <t>16.04.2021</t>
  </si>
  <si>
    <t>Dr. Manvendra Ahada</t>
  </si>
  <si>
    <t>47782</t>
  </si>
  <si>
    <t>Dr. Sundesha Kiranben Rameshbhai</t>
  </si>
  <si>
    <t>18.04.2019</t>
  </si>
  <si>
    <t>45319</t>
  </si>
  <si>
    <t>Dr. Khushboo Kumari</t>
  </si>
  <si>
    <t>46787</t>
  </si>
  <si>
    <t>24.10.2019</t>
  </si>
  <si>
    <t>Dr. V Nagaraja Ganesh</t>
  </si>
  <si>
    <t>APMC/FMR/104173</t>
  </si>
  <si>
    <t>11.01.2019</t>
  </si>
  <si>
    <t>APMC Vijayawada</t>
  </si>
  <si>
    <t>Dr. Abhishek Sharma</t>
  </si>
  <si>
    <t>81294</t>
  </si>
  <si>
    <t>Dr. Preetika Parmar</t>
  </si>
  <si>
    <t>05.12.2022</t>
  </si>
  <si>
    <t>DMC/R/30587</t>
  </si>
  <si>
    <t>09.07.2021</t>
  </si>
  <si>
    <t>Dr. Bhaskar Shail</t>
  </si>
  <si>
    <t>DMC/R/25193</t>
  </si>
  <si>
    <t>21.01.2020</t>
  </si>
  <si>
    <t>Dr. Nagori Mohd. Yunus Mohd. Kasim</t>
  </si>
  <si>
    <t>2022/075036</t>
  </si>
  <si>
    <t>13.07.2022</t>
  </si>
  <si>
    <t>Dr. Sarang Sharma</t>
  </si>
  <si>
    <t>28.06.2020</t>
  </si>
  <si>
    <t>49080</t>
  </si>
  <si>
    <t>Dr. Hafiz Khan</t>
  </si>
  <si>
    <t>82050</t>
  </si>
  <si>
    <t>Dr. Mishi Joshi</t>
  </si>
  <si>
    <t>RMC-51539</t>
  </si>
  <si>
    <t>G-63804</t>
  </si>
  <si>
    <t>05.10.2018</t>
  </si>
  <si>
    <t>Dr. Yash Pal</t>
  </si>
  <si>
    <t>013145</t>
  </si>
  <si>
    <t>30.04.2018</t>
  </si>
  <si>
    <t>Dr. Deependra Kumar Adarshi</t>
  </si>
  <si>
    <t>5863</t>
  </si>
  <si>
    <t>25.05.2018</t>
  </si>
  <si>
    <t>Dr. Chirag Dahiya</t>
  </si>
  <si>
    <t>MP-21650</t>
  </si>
  <si>
    <t>22.12.2017</t>
  </si>
  <si>
    <t>Dr. Swati Jain</t>
  </si>
  <si>
    <t>HN-16179</t>
  </si>
  <si>
    <t>22.01.2020</t>
  </si>
  <si>
    <t>Dr. Dishant Aagaal</t>
  </si>
  <si>
    <t>150852</t>
  </si>
  <si>
    <t>Dr. Ajeet Kumar Dev</t>
  </si>
  <si>
    <t>108635</t>
  </si>
  <si>
    <t>12.03.2015</t>
  </si>
  <si>
    <t>97203</t>
  </si>
  <si>
    <t>17.02.2021</t>
  </si>
  <si>
    <t>121041</t>
  </si>
  <si>
    <t>15.09.2017</t>
  </si>
  <si>
    <t>Dr. Intezar Ahamed</t>
  </si>
  <si>
    <t>Dr. Nalliboyina Mohan Krishna</t>
  </si>
  <si>
    <t>APMC/FMR/115196</t>
  </si>
  <si>
    <t>17.09.2021</t>
  </si>
  <si>
    <t>Dr. Shubham Singla</t>
  </si>
  <si>
    <t>DMC/R/26281</t>
  </si>
  <si>
    <t>13.04.2020</t>
  </si>
  <si>
    <t>Dr. Sarvpreet Singh</t>
  </si>
  <si>
    <t>HN-15561</t>
  </si>
  <si>
    <t>04.11.2019</t>
  </si>
  <si>
    <t>Dr. Movil Gupta</t>
  </si>
  <si>
    <t>HN-17637</t>
  </si>
  <si>
    <t>12.02.2021</t>
  </si>
  <si>
    <t>Dr. Ananya Chaudhary</t>
  </si>
  <si>
    <t>DMC/R/23850</t>
  </si>
  <si>
    <t>20.06.2019</t>
  </si>
  <si>
    <t>Dr. Pachiwala Nikhil Bharatbhai</t>
  </si>
  <si>
    <t>G-63706</t>
  </si>
  <si>
    <t>24.09.2018</t>
  </si>
  <si>
    <t>Dr. Deepanshu Lamba</t>
  </si>
  <si>
    <t>DMC/R/24746</t>
  </si>
  <si>
    <t>Dr. Deepak Gehlot</t>
  </si>
  <si>
    <t>44556</t>
  </si>
  <si>
    <t>27.02.2019</t>
  </si>
  <si>
    <t>81486</t>
  </si>
  <si>
    <t>03.10.2017</t>
  </si>
  <si>
    <t>Dr. Mohit</t>
  </si>
  <si>
    <t>Dr. Akhani Priyank Rameshchandra</t>
  </si>
  <si>
    <t>G-67532</t>
  </si>
  <si>
    <t>DMC/R/12426</t>
  </si>
  <si>
    <t>16.04.2015</t>
  </si>
  <si>
    <t>Dr. Aniruddha Roy</t>
  </si>
  <si>
    <t>Dr. Anil Kumar Yadav</t>
  </si>
  <si>
    <t>38474</t>
  </si>
  <si>
    <t>Dr. Narendra Singh</t>
  </si>
  <si>
    <t>35906</t>
  </si>
  <si>
    <t>23.01.2015</t>
  </si>
  <si>
    <t>Dr. Yaduraj</t>
  </si>
  <si>
    <t>78195</t>
  </si>
  <si>
    <t>03.08.2017</t>
  </si>
  <si>
    <t>03.12.2022</t>
  </si>
  <si>
    <t>Dr. Neha Singla</t>
  </si>
  <si>
    <t>24.06.2022</t>
  </si>
  <si>
    <t>Dr. Mangesh Ram Padamawar</t>
  </si>
  <si>
    <t>2010/12/3419</t>
  </si>
  <si>
    <t>30.07.2016</t>
  </si>
  <si>
    <t>06.12.2022</t>
  </si>
  <si>
    <t>02.12.2022</t>
  </si>
  <si>
    <t>Dr. Bhanu Parkash Singh</t>
  </si>
  <si>
    <t>Dr. Ramani Nidhiben Ashokbhai</t>
  </si>
  <si>
    <t>30.11.2022</t>
  </si>
  <si>
    <t>Dr. Patel Jaimin Ashvinbhai</t>
  </si>
  <si>
    <t>07.12.2022</t>
  </si>
  <si>
    <t>DEPARTMENT OF GENERAL SURGERY</t>
  </si>
  <si>
    <t>Dr. Manju Yadav</t>
  </si>
  <si>
    <t>12.12.2022</t>
  </si>
  <si>
    <t>31082</t>
  </si>
  <si>
    <t>13.04.2012</t>
  </si>
  <si>
    <t>15499</t>
  </si>
  <si>
    <t>05.12.2016</t>
  </si>
  <si>
    <t>Dr. Bhratri Bhushan Yadav</t>
  </si>
  <si>
    <t>28591</t>
  </si>
  <si>
    <t>11843</t>
  </si>
  <si>
    <t>16.08.2013</t>
  </si>
  <si>
    <t>20252</t>
  </si>
  <si>
    <t>17.01.2020</t>
  </si>
  <si>
    <t>20.12.2022</t>
  </si>
  <si>
    <t>10.12.2022</t>
  </si>
  <si>
    <t>15.12.2022</t>
  </si>
  <si>
    <t>08.12.2022</t>
  </si>
  <si>
    <t>13.12.2022</t>
  </si>
  <si>
    <t>09.12.2022</t>
  </si>
  <si>
    <t>Dr. Virali Trivedi</t>
  </si>
  <si>
    <t>03.01.2023</t>
  </si>
  <si>
    <t>44828</t>
  </si>
  <si>
    <t>27.03.2019</t>
  </si>
  <si>
    <t>RMC-24969</t>
  </si>
  <si>
    <t>09.01.2023</t>
  </si>
  <si>
    <t>Dr. Harish Chandra Chaturvedi</t>
  </si>
  <si>
    <t>17.01.2023</t>
  </si>
  <si>
    <t>8149</t>
  </si>
  <si>
    <t>06.02.1981</t>
  </si>
  <si>
    <t>003018/8149</t>
  </si>
  <si>
    <t>23.11.1994</t>
  </si>
  <si>
    <t xml:space="preserve">Dr. Amit Kumar Haritwal                       </t>
  </si>
  <si>
    <t xml:space="preserve">Dr. Syed Javed (Professor &amp; Head) </t>
  </si>
  <si>
    <t xml:space="preserve">Dr. Prerana Agarwal </t>
  </si>
  <si>
    <t>Dr. Bhawdev Singh Charan</t>
  </si>
  <si>
    <t>02.02.2023</t>
  </si>
  <si>
    <t>RMC-57859</t>
  </si>
  <si>
    <t>30.09.2022</t>
  </si>
  <si>
    <t>Dr. Rishabh Verma</t>
  </si>
  <si>
    <t>19.01.2023</t>
  </si>
  <si>
    <t>DMC/R/33580</t>
  </si>
  <si>
    <t xml:space="preserve">Dr. Sahil </t>
  </si>
  <si>
    <t>DMC/R/33805</t>
  </si>
  <si>
    <t>08.07.2022</t>
  </si>
  <si>
    <t>Dr. Kapasiya Rajankumar Shivlalbhai</t>
  </si>
  <si>
    <t>10.02.2023</t>
  </si>
  <si>
    <t>24.01.2023</t>
  </si>
  <si>
    <t>Dr. Saumya Roy</t>
  </si>
  <si>
    <t>46770</t>
  </si>
  <si>
    <t>09.04.2018</t>
  </si>
  <si>
    <t>Bihar Medical Council</t>
  </si>
  <si>
    <t xml:space="preserve">Dr. Megha Shrivastav </t>
  </si>
  <si>
    <t>48688</t>
  </si>
  <si>
    <t>27.06.2020</t>
  </si>
  <si>
    <t>Mrs. Ritu Pujari</t>
  </si>
  <si>
    <t>01.03.2023</t>
  </si>
  <si>
    <t>Dr. Shakuntla Godara</t>
  </si>
  <si>
    <t>15.03.2023</t>
  </si>
  <si>
    <t>32836</t>
  </si>
  <si>
    <t>30.04.2013</t>
  </si>
  <si>
    <t>16464</t>
  </si>
  <si>
    <t>22.08.2017</t>
  </si>
  <si>
    <t>06.06.2022</t>
  </si>
  <si>
    <t>04.11.2022</t>
  </si>
  <si>
    <t xml:space="preserve">Dr. Shikha Maheshwari </t>
  </si>
  <si>
    <t>03.04.2023</t>
  </si>
  <si>
    <t>RMC-55953</t>
  </si>
  <si>
    <t>Dr. Kusum Kumari Chandravanshi</t>
  </si>
  <si>
    <t>Dr. Heena Patela</t>
  </si>
  <si>
    <t>14.04.2023</t>
  </si>
  <si>
    <t>31.03.2016</t>
  </si>
  <si>
    <t>Dr. Dholakia Dharak Chandresh</t>
  </si>
  <si>
    <t>G-41870</t>
  </si>
  <si>
    <t>29.04.2023</t>
  </si>
  <si>
    <t>G-20766</t>
  </si>
  <si>
    <t>16.04.2014</t>
  </si>
  <si>
    <t>Dr. Gupta Pareshkumar Maheshchandra</t>
  </si>
  <si>
    <t>08.06.2019</t>
  </si>
  <si>
    <t>41919</t>
  </si>
  <si>
    <t>31.01.2018</t>
  </si>
  <si>
    <t>17155</t>
  </si>
  <si>
    <t>08.02.2018</t>
  </si>
  <si>
    <t>25.05.2023</t>
  </si>
  <si>
    <t>26.05.2023</t>
  </si>
  <si>
    <t>01.07.2023</t>
  </si>
  <si>
    <t>Dr. Menat Heenaben Jashubhai</t>
  </si>
  <si>
    <t>05.06.2023</t>
  </si>
  <si>
    <t>G-52604</t>
  </si>
  <si>
    <t>20.10.2014</t>
  </si>
  <si>
    <t>G-27903</t>
  </si>
  <si>
    <t>28.05.2019</t>
  </si>
  <si>
    <t>Dr. Atul Jhanwar</t>
  </si>
  <si>
    <t>Dr. Anjali Sethi (Professor &amp; Head)</t>
  </si>
  <si>
    <t>11415</t>
  </si>
  <si>
    <t>07.02.2023</t>
  </si>
  <si>
    <t>Dr. Ashutosh Chhajed</t>
  </si>
  <si>
    <t>42774</t>
  </si>
  <si>
    <t>02.04.2018</t>
  </si>
  <si>
    <t>RMC-24356</t>
  </si>
  <si>
    <t>Dr. Raiyani Hardik Mansukhbhai</t>
  </si>
  <si>
    <t>24.07.2023</t>
  </si>
  <si>
    <t>G-56004</t>
  </si>
  <si>
    <t>G-33922</t>
  </si>
  <si>
    <t>Dr. Chandan Singh Tanwar</t>
  </si>
  <si>
    <t>29.07.2023</t>
  </si>
  <si>
    <t>RMC-62566</t>
  </si>
  <si>
    <t>RMC-26537</t>
  </si>
  <si>
    <t>21.07.2023</t>
  </si>
  <si>
    <t>01.08.2023</t>
  </si>
  <si>
    <t>08.08.2023</t>
  </si>
  <si>
    <t>RMC-56749</t>
  </si>
  <si>
    <t>RMC-24800</t>
  </si>
  <si>
    <t>27.09.2022</t>
  </si>
  <si>
    <t>17.05.2019</t>
  </si>
  <si>
    <t>07.08.2023</t>
  </si>
  <si>
    <t>Dr. Kasturi Mohan Batra</t>
  </si>
  <si>
    <t>6623</t>
  </si>
  <si>
    <t>25.09.1987</t>
  </si>
  <si>
    <t>005568</t>
  </si>
  <si>
    <t>11.02.2011</t>
  </si>
  <si>
    <t>Dr. Stuti Srivastava
 (Professor &amp; Head)</t>
  </si>
  <si>
    <t>Dr. Mohit Kumar Tejwani</t>
  </si>
  <si>
    <t>17.078.2023</t>
  </si>
  <si>
    <t>45778</t>
  </si>
  <si>
    <t>Dr. Kawale Sugat Gautamrao</t>
  </si>
  <si>
    <t>2010/04/0854</t>
  </si>
  <si>
    <t>05.04.2010</t>
  </si>
  <si>
    <t>1784/2016</t>
  </si>
  <si>
    <t>03.09.2016</t>
  </si>
  <si>
    <t>21.08.2023</t>
  </si>
  <si>
    <t>Dr. Nitin Kumar</t>
  </si>
  <si>
    <t>54475</t>
  </si>
  <si>
    <t>28.12.2021</t>
  </si>
  <si>
    <t>Dr. Pradeepti Sharma</t>
  </si>
  <si>
    <t>36110</t>
  </si>
  <si>
    <t>29.08.2023</t>
  </si>
  <si>
    <t>G-26501</t>
  </si>
  <si>
    <t>10.08.1998</t>
  </si>
  <si>
    <t>G-11128</t>
  </si>
  <si>
    <t>15.02.2002</t>
  </si>
  <si>
    <t>Dr. Kavita Chandnani</t>
  </si>
  <si>
    <t>16.09.2019</t>
  </si>
  <si>
    <t>024178</t>
  </si>
  <si>
    <t>12.06.2006</t>
  </si>
  <si>
    <t>G-16899</t>
  </si>
  <si>
    <t>15.01.2010</t>
  </si>
  <si>
    <t>Dr. Ruchi Tantia</t>
  </si>
  <si>
    <t>21.09.2023</t>
  </si>
  <si>
    <t>MCI/08-32688</t>
  </si>
  <si>
    <t>04.04.2008</t>
  </si>
  <si>
    <t>Dr. Anjali Kulshrestha 
(Professor &amp; Head)</t>
  </si>
  <si>
    <t xml:space="preserve">Dr. J. D. Andhale </t>
  </si>
  <si>
    <t>03.10.2023</t>
  </si>
  <si>
    <t>Dr. Pranay Trivedi</t>
  </si>
  <si>
    <t>07.10.2023</t>
  </si>
  <si>
    <t>37080</t>
  </si>
  <si>
    <t>19.06.2015</t>
  </si>
  <si>
    <t>RMC-25452</t>
  </si>
  <si>
    <t>07.11.2022</t>
  </si>
  <si>
    <t>01.11.2023</t>
  </si>
  <si>
    <t>09.03.2021</t>
  </si>
  <si>
    <t>23.10.2023</t>
  </si>
  <si>
    <t>12.04.2018</t>
  </si>
  <si>
    <t>Dr. Himanshi Singh</t>
  </si>
  <si>
    <t>20.10.2023</t>
  </si>
  <si>
    <t>09.05.2022</t>
  </si>
  <si>
    <t>Dr. Rahul Banjara</t>
  </si>
  <si>
    <t>RMC-57993</t>
  </si>
  <si>
    <t>12.08.2022</t>
  </si>
  <si>
    <t>RMC-64354</t>
  </si>
  <si>
    <t>05.10.2023</t>
  </si>
  <si>
    <t>Dr. Amit Mundel</t>
  </si>
  <si>
    <t>25.10.2023</t>
  </si>
  <si>
    <t>22.06.2020</t>
  </si>
  <si>
    <t>RMC-63177</t>
  </si>
  <si>
    <t>Dr. Yukta Juneja</t>
  </si>
  <si>
    <t>11299/2021</t>
  </si>
  <si>
    <t>16.09.2021</t>
  </si>
  <si>
    <t>Dr. Pranjal Shukla</t>
  </si>
  <si>
    <t>2020/11/6328</t>
  </si>
  <si>
    <t>02.11.2020</t>
  </si>
  <si>
    <t>Dr. Ritika Rai</t>
  </si>
  <si>
    <t>24.05.2023</t>
  </si>
  <si>
    <t>Dr. Abhishek Mohanty</t>
  </si>
  <si>
    <t>21.10.2023</t>
  </si>
  <si>
    <t>04.12.2014</t>
  </si>
  <si>
    <t>Tamilnadu Medical Council</t>
  </si>
  <si>
    <t>28.10.2023</t>
  </si>
  <si>
    <t>31.10.2019</t>
  </si>
  <si>
    <t>27.10.2023</t>
  </si>
  <si>
    <t>G-53865</t>
  </si>
  <si>
    <t>13.04.2015</t>
  </si>
  <si>
    <t>Dr. Apoorva Sharma</t>
  </si>
  <si>
    <t>26.10.2023</t>
  </si>
  <si>
    <t>21.05.2020</t>
  </si>
  <si>
    <t>Dr. Nishant Sharma</t>
  </si>
  <si>
    <t>DMC/R/15251</t>
  </si>
  <si>
    <t>31.05.2021</t>
  </si>
  <si>
    <t>Dr. Tanay Agrawal</t>
  </si>
  <si>
    <t>25.08.2020</t>
  </si>
  <si>
    <t>Dr. Vishweta Yadav</t>
  </si>
  <si>
    <t>RMC-51058</t>
  </si>
  <si>
    <t>Dr. Yash Mittal</t>
  </si>
  <si>
    <t>RMC-56238</t>
  </si>
  <si>
    <t>16.10.2023</t>
  </si>
  <si>
    <t>G-81579</t>
  </si>
  <si>
    <t>04.04.2018</t>
  </si>
  <si>
    <t>Dr. Patel Vinay Rajeshkumar</t>
  </si>
  <si>
    <t>RMC-62428</t>
  </si>
  <si>
    <t>14.07.2023</t>
  </si>
  <si>
    <t>DMC/R/28285</t>
  </si>
  <si>
    <t>20.01.2021</t>
  </si>
  <si>
    <t>Dr. Jani Manoj Vasudeo
(Professor &amp; Head)</t>
  </si>
  <si>
    <t>Dr. Atul Sharma</t>
  </si>
  <si>
    <t>13.10.2023</t>
  </si>
  <si>
    <t>DMC/R/15802</t>
  </si>
  <si>
    <t>Dr. Shveta</t>
  </si>
  <si>
    <t>50524</t>
  </si>
  <si>
    <t>26.09.2018</t>
  </si>
  <si>
    <t>Dr. Gourav Jain</t>
  </si>
  <si>
    <t>RMC-63181</t>
  </si>
  <si>
    <t>G-79989</t>
  </si>
  <si>
    <t>G-75581</t>
  </si>
  <si>
    <t>28.06.2021</t>
  </si>
  <si>
    <t>G-66482</t>
  </si>
  <si>
    <t>07.05.2019</t>
  </si>
  <si>
    <t>Dr. Priyanka Andhana</t>
  </si>
  <si>
    <t>10.10.2023</t>
  </si>
  <si>
    <t>RMC-62933</t>
  </si>
  <si>
    <t>Dr. Patel Manan Ghanshyambhai</t>
  </si>
  <si>
    <t>G-76673</t>
  </si>
  <si>
    <t>17.10.2023</t>
  </si>
  <si>
    <t>RMC-60557</t>
  </si>
  <si>
    <t>10.04.2023</t>
  </si>
  <si>
    <t>Dr. Kshitij Sharma</t>
  </si>
  <si>
    <t>RMC-58301</t>
  </si>
  <si>
    <t>RMC-63406</t>
  </si>
  <si>
    <t>19.08.2023</t>
  </si>
  <si>
    <t>11.10.2023</t>
  </si>
  <si>
    <t>Dr. Kunal Pal Singh</t>
  </si>
  <si>
    <t>RMC-63183</t>
  </si>
  <si>
    <t>Dr. Sharma Gunjan Gopal</t>
  </si>
  <si>
    <t>MP-26346</t>
  </si>
  <si>
    <t>29.04.2020</t>
  </si>
  <si>
    <t>Dr. Neel Rathore</t>
  </si>
  <si>
    <t>RMC-47598</t>
  </si>
  <si>
    <t>11.03.2020</t>
  </si>
  <si>
    <t>Dr. Shrishti Bisnoi</t>
  </si>
  <si>
    <t>RMC-55527</t>
  </si>
  <si>
    <t>19.05.2022</t>
  </si>
  <si>
    <t>Dr. Akshay</t>
  </si>
  <si>
    <t>RMC-53518</t>
  </si>
  <si>
    <t>24.08.2021</t>
  </si>
  <si>
    <t>Dr. Shivam Kundal</t>
  </si>
  <si>
    <t>RMC-55767</t>
  </si>
  <si>
    <t>27.05.2022</t>
  </si>
  <si>
    <t>Dr. Ramani Kaushal Mukesh Bhai</t>
  </si>
  <si>
    <t>RMC-46408-P</t>
  </si>
  <si>
    <t>28.07.2022</t>
  </si>
  <si>
    <t>Dr. Paramveer Singh Choudhary</t>
  </si>
  <si>
    <t>RMC-62320</t>
  </si>
  <si>
    <t>10.07.2023</t>
  </si>
  <si>
    <t>Dr. Meet Pareshbhai Patel</t>
  </si>
  <si>
    <t>G-75414</t>
  </si>
  <si>
    <t>14.06.2021</t>
  </si>
  <si>
    <t>Dr. Pandit Harsh Jayendra</t>
  </si>
  <si>
    <t>G-80128</t>
  </si>
  <si>
    <t>Dr. Thakor Harsh Sanatsinh</t>
  </si>
  <si>
    <t>G-75677</t>
  </si>
  <si>
    <t>07.07.2021</t>
  </si>
  <si>
    <t>Dr. Jayram Ramsnehi</t>
  </si>
  <si>
    <t>RMC-43054</t>
  </si>
  <si>
    <t xml:space="preserve">Dr. Priyanshi Chavda </t>
  </si>
  <si>
    <t xml:space="preserve">Dr. Kapadiya Kaushik Vallabhbhi </t>
  </si>
  <si>
    <t>Dr. Barot Devanshee Kiritkumar</t>
  </si>
  <si>
    <t>09.10.2023</t>
  </si>
  <si>
    <t>RMC-63160</t>
  </si>
  <si>
    <t>Dr. Goswami Niharbharthi Rambharthi</t>
  </si>
  <si>
    <t>13.06.2020</t>
  </si>
  <si>
    <t>MP-29246</t>
  </si>
  <si>
    <t>28.04.2021</t>
  </si>
  <si>
    <t>Dr. Mukul Anand Acharya</t>
  </si>
  <si>
    <t>Dr. Nishi Gowadia</t>
  </si>
  <si>
    <t>RMC-62928</t>
  </si>
  <si>
    <t>Dr. Patel Shraddhaben Hitendrakumar</t>
  </si>
  <si>
    <t>G-73700</t>
  </si>
  <si>
    <t>30.03.2021</t>
  </si>
  <si>
    <t>Dr. Patoliya Jay Jagdishbhai</t>
  </si>
  <si>
    <t>RMC-62217</t>
  </si>
  <si>
    <t>27.06.2023</t>
  </si>
  <si>
    <t>Dr. Rafaliya Harsh Ramjibhai</t>
  </si>
  <si>
    <t>RMC-63180</t>
  </si>
  <si>
    <t>Dr. Himanshi Aggarwal</t>
  </si>
  <si>
    <t>Dr. Abhishek Meena</t>
  </si>
  <si>
    <t>21.11.2023</t>
  </si>
  <si>
    <t>08.11.2019</t>
  </si>
  <si>
    <t>Dr. Raghav Batra</t>
  </si>
  <si>
    <t>HN 15953</t>
  </si>
  <si>
    <t>15.01.2020</t>
  </si>
  <si>
    <t>Dr. Yash Gupta</t>
  </si>
  <si>
    <t>18.10.2023</t>
  </si>
  <si>
    <t>RMC-46806</t>
  </si>
  <si>
    <t>Dr. Neeraj Choudhary</t>
  </si>
  <si>
    <t>07.11.2023</t>
  </si>
  <si>
    <t>05.08.2015</t>
  </si>
  <si>
    <t>Dr. Tanya Sharma</t>
  </si>
  <si>
    <t>RMC-58159</t>
  </si>
  <si>
    <t>26.08.2022</t>
  </si>
  <si>
    <t>Dr. Medha Mani Saxena</t>
  </si>
  <si>
    <t>RMC-52081</t>
  </si>
  <si>
    <t>Dr. Shrishti Charan</t>
  </si>
  <si>
    <t>04.11.2023</t>
  </si>
  <si>
    <t>RMC-52471</t>
  </si>
  <si>
    <t>24.05.2021</t>
  </si>
  <si>
    <t>Dr. Rahul</t>
  </si>
  <si>
    <t>12.02.2016</t>
  </si>
  <si>
    <t>Dr. Manish Pandey</t>
  </si>
  <si>
    <t>13.11.2017</t>
  </si>
  <si>
    <t>Dr. Brahamjeet Ambawat</t>
  </si>
  <si>
    <t>07.04.2017</t>
  </si>
  <si>
    <t>Dr. Waghela Minarajkumar Ajit Sinh</t>
  </si>
  <si>
    <t>G-75497</t>
  </si>
  <si>
    <t>18.06.2021</t>
  </si>
  <si>
    <t>Dr. Manavi Kachhawa</t>
  </si>
  <si>
    <t>RMC-57340</t>
  </si>
  <si>
    <t>Dr. Anuja Singh</t>
  </si>
  <si>
    <t xml:space="preserve">Dr. Punit Verma </t>
  </si>
  <si>
    <t xml:space="preserve">Delhi Medical Council </t>
  </si>
  <si>
    <t>Dr. Yash Nayak</t>
  </si>
  <si>
    <t>Dr. Ghonia Jenishkumar Rasikbhai</t>
  </si>
  <si>
    <t>Dr. Karan Sahay</t>
  </si>
  <si>
    <t>09.11.2023</t>
  </si>
  <si>
    <t>RMC-40739</t>
  </si>
  <si>
    <t>01.05.2017</t>
  </si>
  <si>
    <t xml:space="preserve">Dr. Nandu Naini Heril </t>
  </si>
  <si>
    <t>2020/07/5112</t>
  </si>
  <si>
    <t>Dr. Makani Meet Virendra Bhai</t>
  </si>
  <si>
    <t>Dr. Rahul Verma</t>
  </si>
  <si>
    <t>12.05.2020</t>
  </si>
  <si>
    <t>18.05.2017</t>
  </si>
  <si>
    <t>Dr. Devda Surendrasinh Arjansinh</t>
  </si>
  <si>
    <t>02.11.2023</t>
  </si>
  <si>
    <t>RMC- 47444</t>
  </si>
  <si>
    <t>Dr. Raj Kumar Jat</t>
  </si>
  <si>
    <t>RMC-41308</t>
  </si>
  <si>
    <t>04.09.2017</t>
  </si>
  <si>
    <t>Dr. Abheshek Pareek</t>
  </si>
  <si>
    <t>RMC-54989</t>
  </si>
  <si>
    <t>10.03.2022</t>
  </si>
  <si>
    <t>Dr. Shubham Sharma</t>
  </si>
  <si>
    <t>RMC-51280</t>
  </si>
  <si>
    <t>Dr. Patel Kaushikkumar Shaileshbhai</t>
  </si>
  <si>
    <t>G-79582</t>
  </si>
  <si>
    <t>Dr. Ankit Yadav</t>
  </si>
  <si>
    <t>11.05.2023</t>
  </si>
  <si>
    <t>Dr. Suraj Singh Meena</t>
  </si>
  <si>
    <t>12.10.2023</t>
  </si>
  <si>
    <t>RMC-51274</t>
  </si>
  <si>
    <t>Dr. Yogesh Sharma</t>
  </si>
  <si>
    <t>15.11.2023</t>
  </si>
  <si>
    <t>RMC-51020</t>
  </si>
  <si>
    <t>02.03.2021</t>
  </si>
  <si>
    <t>Dr. Vaibhav Bidhuri</t>
  </si>
  <si>
    <t>Dr. Deepak Singh</t>
  </si>
  <si>
    <t>HN-16378</t>
  </si>
  <si>
    <t>28.02.2020</t>
  </si>
  <si>
    <t>Dr. Deepak Kumar Meena</t>
  </si>
  <si>
    <t>RMC-51488</t>
  </si>
  <si>
    <t>06.04.2021</t>
  </si>
  <si>
    <t>Dr. Shubhangi Falwaria</t>
  </si>
  <si>
    <t>RMC-57589</t>
  </si>
  <si>
    <t>01.08.2022</t>
  </si>
  <si>
    <t>Dr. Sankalp Markan</t>
  </si>
  <si>
    <t>Panjab Medical Counscil</t>
  </si>
  <si>
    <t>RMC-47852</t>
  </si>
  <si>
    <t>Dr. Bhupesh Burdak</t>
  </si>
  <si>
    <t>RMC-59142</t>
  </si>
  <si>
    <t>27.10.2022</t>
  </si>
  <si>
    <t>Dr. Devanshi Sharma</t>
  </si>
  <si>
    <t>RMC-60777</t>
  </si>
  <si>
    <t>19.04.2023</t>
  </si>
  <si>
    <t>Dr. Jigyasa Sharma</t>
  </si>
  <si>
    <t>RMC-60124</t>
  </si>
  <si>
    <t>05.01.2023</t>
  </si>
  <si>
    <t>Dr. Latiwal Yami Kadambhai</t>
  </si>
  <si>
    <t>G-76316</t>
  </si>
  <si>
    <t>12.10.2021</t>
  </si>
  <si>
    <t>Dr. Vijeta Kumari</t>
  </si>
  <si>
    <t>RMC-47662</t>
  </si>
  <si>
    <t>16.04.2020</t>
  </si>
  <si>
    <t>Dr. Vishnoi Jayshree Anil</t>
  </si>
  <si>
    <t>RMC-61605</t>
  </si>
  <si>
    <t>Dr. Latthe Neha Chandrakant</t>
  </si>
  <si>
    <t>2021/05/4164</t>
  </si>
  <si>
    <t>Dr. Padhiyar Jinkal Bharatkumar</t>
  </si>
  <si>
    <t>G-71049</t>
  </si>
  <si>
    <t>07.11.2020</t>
  </si>
  <si>
    <t>Dr. Mewada Yashvi Anil Bhai</t>
  </si>
  <si>
    <t>G-84345</t>
  </si>
  <si>
    <t>18.06.2023</t>
  </si>
  <si>
    <t xml:space="preserve">Dr. Sangatti Shoaib Husen </t>
  </si>
  <si>
    <t>2014/08/3716</t>
  </si>
  <si>
    <t>16.08.2014</t>
  </si>
  <si>
    <t>Dr. Kubavat Kavan Sanjay Kumar</t>
  </si>
  <si>
    <t>Dr. Amtul Haleen</t>
  </si>
  <si>
    <t>Dr. Abheshek Saini</t>
  </si>
  <si>
    <t>G-70971</t>
  </si>
  <si>
    <t>28.08.2020</t>
  </si>
  <si>
    <t>Dr. Aashutosh Bhadaniya</t>
  </si>
  <si>
    <t>RMC-56513</t>
  </si>
  <si>
    <t>29.06.2022</t>
  </si>
  <si>
    <t>HN-24598</t>
  </si>
  <si>
    <t>15.09.2023</t>
  </si>
  <si>
    <t>Dr. Hemil Maheshwari</t>
  </si>
  <si>
    <t>Dr. Choudhary Kushal Kamlesh Bhai</t>
  </si>
  <si>
    <t>Dr. Nikhil Kumar Dubey</t>
  </si>
  <si>
    <t>Chattisgarh Medical Council</t>
  </si>
  <si>
    <t>Dr. Kesur Tanvi Dilip Bhai</t>
  </si>
  <si>
    <t>Dr. Patel Hemalinikumari Aswin Kumar</t>
  </si>
  <si>
    <t>19.10.2023</t>
  </si>
  <si>
    <t>G-74325</t>
  </si>
  <si>
    <t>22.04.2021</t>
  </si>
  <si>
    <t>Dr. Sonali Panwar</t>
  </si>
  <si>
    <t>Dr. Divyanshu Sharma</t>
  </si>
  <si>
    <t>26.04.2016</t>
  </si>
  <si>
    <t>Dr. Minerva Pawar</t>
  </si>
  <si>
    <t>25.08.2021</t>
  </si>
  <si>
    <t>Dr. Naman Mewara</t>
  </si>
  <si>
    <t>RMC-56325</t>
  </si>
  <si>
    <t>20.06.2022</t>
  </si>
  <si>
    <t>Dr. Parth Sankhla</t>
  </si>
  <si>
    <t>RMC-60761</t>
  </si>
  <si>
    <t>Dr. Surbhi Mathur</t>
  </si>
  <si>
    <t>RMC-43123</t>
  </si>
  <si>
    <t>16.04.2018</t>
  </si>
  <si>
    <t>Dr. Tillani Darshita Narayan</t>
  </si>
  <si>
    <t>RMC-55400</t>
  </si>
  <si>
    <t>13.05.2022</t>
  </si>
  <si>
    <t>Dr. Nitinkumar D. Chaudhary</t>
  </si>
  <si>
    <t>G-49925</t>
  </si>
  <si>
    <t>G-21542</t>
  </si>
  <si>
    <t>31.07.2014</t>
  </si>
  <si>
    <t>Dr. Rajat Choudhary</t>
  </si>
  <si>
    <t>43984</t>
  </si>
  <si>
    <t>14.09.2018</t>
  </si>
  <si>
    <t>25.08.2023</t>
  </si>
  <si>
    <t>Dr. Shiva Kumar R</t>
  </si>
  <si>
    <t>22.09.2020</t>
  </si>
  <si>
    <t>35443</t>
  </si>
  <si>
    <t>22.03.1993</t>
  </si>
  <si>
    <t>24.03.2004</t>
  </si>
  <si>
    <t>21.07.2022</t>
  </si>
  <si>
    <t>RMC Jaipur</t>
  </si>
  <si>
    <t xml:space="preserve">Dr. Satish Kachhawa                          </t>
  </si>
  <si>
    <t>05.08.2019</t>
  </si>
  <si>
    <t>9210</t>
  </si>
  <si>
    <t>21.02.1983</t>
  </si>
  <si>
    <t>3353</t>
  </si>
  <si>
    <t>03.05.1995</t>
  </si>
  <si>
    <t>Dr. Hemant Jain</t>
  </si>
  <si>
    <t>Dr. Zala Rajeshwar Dineshbhai</t>
  </si>
  <si>
    <t>13.01.2024</t>
  </si>
  <si>
    <t>G-57360</t>
  </si>
  <si>
    <t>15.09.2016</t>
  </si>
  <si>
    <t>G-34237</t>
  </si>
  <si>
    <t>Dr. Divya Yadav</t>
  </si>
  <si>
    <t>10.01.2024</t>
  </si>
  <si>
    <t>42429</t>
  </si>
  <si>
    <t>26.03.2018</t>
  </si>
  <si>
    <t>11.01.2024</t>
  </si>
  <si>
    <t>Dr. Ashish V Batra</t>
  </si>
  <si>
    <t>RMC-56077</t>
  </si>
  <si>
    <t>09.06.2022</t>
  </si>
  <si>
    <t>RMC-25879</t>
  </si>
  <si>
    <t>06.01.2023</t>
  </si>
  <si>
    <t>Dr. Chhodvadiya Sanjay Lalitbhai</t>
  </si>
  <si>
    <t xml:space="preserve">Dr. Monika </t>
  </si>
  <si>
    <t>17.01.2024</t>
  </si>
  <si>
    <t>44776</t>
  </si>
  <si>
    <t>RMC-26858</t>
  </si>
  <si>
    <t>Dr. Pinky Jewariya</t>
  </si>
  <si>
    <t>29.01.2024</t>
  </si>
  <si>
    <t>38373</t>
  </si>
  <si>
    <t>11.04.2016</t>
  </si>
  <si>
    <t>43804</t>
  </si>
  <si>
    <t>Dr. Lokendra Mishra</t>
  </si>
  <si>
    <t>31.01.2024</t>
  </si>
  <si>
    <t>40269</t>
  </si>
  <si>
    <t>06.04.2017</t>
  </si>
  <si>
    <t>01.02.2024</t>
  </si>
  <si>
    <t>Dr. Dinesh Jainarayan Vyas</t>
  </si>
  <si>
    <t>Ph. D</t>
  </si>
  <si>
    <t xml:space="preserve">M.Sc.
Ph. D </t>
  </si>
  <si>
    <t xml:space="preserve">Ph. D </t>
  </si>
  <si>
    <t>Dr. Amin Jeet Manojkumar</t>
  </si>
  <si>
    <t>G-60440</t>
  </si>
  <si>
    <t>18.10.2017</t>
  </si>
  <si>
    <t>G-31317</t>
  </si>
  <si>
    <t>13.07.2021</t>
  </si>
  <si>
    <t>Tutor</t>
  </si>
  <si>
    <t>Dr. Himanshu Garg</t>
  </si>
  <si>
    <t>04.12.2023</t>
  </si>
  <si>
    <t>14.03.2024</t>
  </si>
  <si>
    <t>Dr. Praveen Kumar</t>
  </si>
  <si>
    <t>Dr. Mukesh Sandu</t>
  </si>
  <si>
    <t>16.03.2024</t>
  </si>
  <si>
    <t>34762</t>
  </si>
  <si>
    <t>07.05.2014</t>
  </si>
  <si>
    <t>17576</t>
  </si>
  <si>
    <t>04.07.2018</t>
  </si>
  <si>
    <t>19.03.2024</t>
  </si>
  <si>
    <t>Dr. Ramnarayan Haritwal</t>
  </si>
  <si>
    <t>05.03.2024</t>
  </si>
  <si>
    <t>Dr. Aditya Kaswan</t>
  </si>
  <si>
    <t>06.03.2024</t>
  </si>
  <si>
    <t>Dr. Ankita Singh</t>
  </si>
  <si>
    <t>07.03.2024</t>
  </si>
  <si>
    <t>03.04.2024</t>
  </si>
  <si>
    <t>RMC-62358</t>
  </si>
  <si>
    <t>13.07.2023</t>
  </si>
  <si>
    <t>06.04.2024</t>
  </si>
  <si>
    <t>14.04.2016</t>
  </si>
  <si>
    <t>12.04.2024</t>
  </si>
  <si>
    <t>Dr. Pooja Kumari Verma</t>
  </si>
  <si>
    <t>09.25.2024</t>
  </si>
  <si>
    <t>Dr. Chanchal Arora</t>
  </si>
  <si>
    <t>05.06.2024</t>
  </si>
  <si>
    <t>44783</t>
  </si>
  <si>
    <t>RMC-24570</t>
  </si>
  <si>
    <t>Dr. Parathasarathi Hota</t>
  </si>
  <si>
    <t>04.06.2024</t>
  </si>
  <si>
    <t>RMC-53787</t>
  </si>
  <si>
    <t>29.09.2021</t>
  </si>
  <si>
    <t>RMC- 23533</t>
  </si>
  <si>
    <t>27.10.2021</t>
  </si>
  <si>
    <t>Dr. Gandhi Ashay Shodhanbhai</t>
  </si>
  <si>
    <t>01.06.2024</t>
  </si>
  <si>
    <t>G-54141</t>
  </si>
  <si>
    <t>G-33044</t>
  </si>
  <si>
    <t>Dr. Navik Preeti Laljibhai</t>
  </si>
  <si>
    <t>G-65269</t>
  </si>
  <si>
    <t>;27.03.2019</t>
  </si>
  <si>
    <t>G-35604</t>
  </si>
  <si>
    <t>27.07.2023</t>
  </si>
  <si>
    <t>Dr. Mahendra Singh Rajput</t>
  </si>
  <si>
    <t>96308</t>
  </si>
  <si>
    <t>13.05.2024</t>
  </si>
  <si>
    <t>Dr. Saloni Soni</t>
  </si>
  <si>
    <t>Dr. Kharadi Darshankumar Bhoorjibhai</t>
  </si>
  <si>
    <t>02.07.2024</t>
  </si>
  <si>
    <t>G-47087</t>
  </si>
  <si>
    <t>16.04.2012</t>
  </si>
  <si>
    <t>G-23152</t>
  </si>
  <si>
    <t>07.12.2015</t>
  </si>
  <si>
    <t>Dr. Lekhni Vyas</t>
  </si>
  <si>
    <t>06.07.2024</t>
  </si>
  <si>
    <t>39056</t>
  </si>
  <si>
    <t>RMC-23207</t>
  </si>
  <si>
    <t>31.08.2021</t>
  </si>
  <si>
    <t>19.07.2024</t>
  </si>
  <si>
    <t>Mr. Manish Kalal</t>
  </si>
  <si>
    <t>11.07.2024</t>
  </si>
  <si>
    <t>Photo</t>
  </si>
  <si>
    <t>Dr. Priya (Professor &amp; Head)</t>
  </si>
  <si>
    <t>Dr. Lakshay Beri</t>
  </si>
  <si>
    <t>24.07.2024</t>
  </si>
  <si>
    <t>Dr. Bharat Mansion</t>
  </si>
  <si>
    <t>22.08.2024</t>
  </si>
  <si>
    <t>Dr. Mukund Soni</t>
  </si>
  <si>
    <t>43421</t>
  </si>
  <si>
    <t>07.09.2024</t>
  </si>
  <si>
    <t>24657</t>
  </si>
  <si>
    <t>20.09.2006</t>
  </si>
  <si>
    <t>11152</t>
  </si>
  <si>
    <t>04.09.2024</t>
  </si>
  <si>
    <t>Dr. Kaushik Kothari</t>
  </si>
  <si>
    <t>02.09.2024</t>
  </si>
  <si>
    <t>RMC-67651</t>
  </si>
  <si>
    <t>14.05.2024</t>
  </si>
  <si>
    <t>Dr. Nitish Kumar Rai</t>
  </si>
  <si>
    <t>05.09.2024</t>
  </si>
  <si>
    <t>MP-26792</t>
  </si>
  <si>
    <t>Dr. Pankaj Sharma</t>
  </si>
  <si>
    <t>26.08.2024</t>
  </si>
  <si>
    <t>RMC-65806</t>
  </si>
  <si>
    <t>Dr. Shah Malhar Jaydeep</t>
  </si>
  <si>
    <t>G-58989</t>
  </si>
  <si>
    <t>09.05.2017</t>
  </si>
  <si>
    <t>G-31814</t>
  </si>
  <si>
    <t>23.08.2021</t>
  </si>
  <si>
    <t>Dr. Khem Chand</t>
  </si>
  <si>
    <t>10.09.2024</t>
  </si>
  <si>
    <t>RMC-50850-P</t>
  </si>
  <si>
    <t>Dr. Sakeeb Raza</t>
  </si>
  <si>
    <t>11.09.2024</t>
  </si>
  <si>
    <t>RMC-69419</t>
  </si>
  <si>
    <t>23.08.2024</t>
  </si>
  <si>
    <t>Dr. Gordhan Lal Katara</t>
  </si>
  <si>
    <t>RMC-50505-P</t>
  </si>
  <si>
    <t>28.11.20232</t>
  </si>
  <si>
    <t>20.04.2024</t>
  </si>
  <si>
    <t>Dr. Pradeep Kumar Meena</t>
  </si>
  <si>
    <t>Dr. Chandraprakash Gupta</t>
  </si>
  <si>
    <t>01.11.2024</t>
  </si>
  <si>
    <t>46724</t>
  </si>
  <si>
    <t>15.10.2019</t>
  </si>
  <si>
    <t>20078</t>
  </si>
  <si>
    <t>27.11.2019</t>
  </si>
  <si>
    <t>Dr. Surendra Singh</t>
  </si>
  <si>
    <t>02.12.2024</t>
  </si>
  <si>
    <t>40724</t>
  </si>
  <si>
    <t>28.04.2017</t>
  </si>
  <si>
    <t>Dr. Sunaina Shekhawat</t>
  </si>
  <si>
    <t>43065</t>
  </si>
  <si>
    <t>Dr. Kapil Kumar Gill</t>
  </si>
  <si>
    <t>44901</t>
  </si>
  <si>
    <t>29.03.2019</t>
  </si>
  <si>
    <t>RMC-24609</t>
  </si>
  <si>
    <t>Dr. Mohammed Danish</t>
  </si>
  <si>
    <t>07.12.2024</t>
  </si>
  <si>
    <t>104055</t>
  </si>
  <si>
    <t>16.08.2022</t>
  </si>
  <si>
    <t>Dr. Hritu Raj Rohariya</t>
  </si>
  <si>
    <t>09-34645</t>
  </si>
  <si>
    <t>24.04.2009</t>
  </si>
  <si>
    <t>11.09.2017</t>
  </si>
  <si>
    <t>Dr. Bhuvnesh Machchar</t>
  </si>
  <si>
    <t>13.12.2024</t>
  </si>
  <si>
    <t>RMC-66352</t>
  </si>
  <si>
    <t>Dr. Arpana Chanana</t>
  </si>
  <si>
    <t>14.12.2024</t>
  </si>
  <si>
    <t>RMC-66225</t>
  </si>
  <si>
    <t>DEPARTMENT OF GENERAL MEDICINE</t>
  </si>
  <si>
    <t>Dr. Pankaj Kumar Modi
(Prof. &amp; Head)</t>
  </si>
  <si>
    <t>Dr. Bhavna Vaishnav</t>
  </si>
  <si>
    <t>01.01.2025</t>
  </si>
  <si>
    <t>45535</t>
  </si>
  <si>
    <t>3389</t>
  </si>
  <si>
    <t>02.01.2025</t>
  </si>
  <si>
    <t>Dr. Komal Didwania</t>
  </si>
  <si>
    <t>03.01.2025</t>
  </si>
  <si>
    <t>RMC-67419</t>
  </si>
  <si>
    <t>05.05.2024</t>
  </si>
  <si>
    <t>Junior Resident</t>
  </si>
  <si>
    <t>Dr. Uttam Sharma</t>
  </si>
  <si>
    <t>06.01.2025</t>
  </si>
  <si>
    <t>47153</t>
  </si>
  <si>
    <t>19.12.2019</t>
  </si>
  <si>
    <t>Dr. Ravi Kumawat</t>
  </si>
  <si>
    <t>RMC-53990</t>
  </si>
  <si>
    <t xml:space="preserve">Dr. Yadunath Singh </t>
  </si>
  <si>
    <t>RMC-54593</t>
  </si>
  <si>
    <t>18.01.2022</t>
  </si>
  <si>
    <t>RMC-27924</t>
  </si>
  <si>
    <t>04.12.2017</t>
  </si>
  <si>
    <t>Dr. Yadav Sushumna Shailendra Singh</t>
  </si>
  <si>
    <t>17.01.2025</t>
  </si>
  <si>
    <t>Dr. Ajit Singh (Professor &amp; Head)</t>
  </si>
  <si>
    <t>Dr. Shailesh Kumar</t>
  </si>
  <si>
    <t>16.01.2025</t>
  </si>
  <si>
    <t>RMC-26976</t>
  </si>
  <si>
    <t>Dr. Ashish Raj</t>
  </si>
  <si>
    <t>13.06.2024</t>
  </si>
  <si>
    <t>Dr. Archana Yadav</t>
  </si>
  <si>
    <t>03.12.2024</t>
  </si>
  <si>
    <t>38633</t>
  </si>
  <si>
    <t>RMC-28980</t>
  </si>
  <si>
    <t>27543</t>
  </si>
  <si>
    <t>Dr. Neha Choudhary</t>
  </si>
  <si>
    <t>04.02.2025</t>
  </si>
  <si>
    <t>RMC-44668</t>
  </si>
  <si>
    <t>01.02.2025</t>
  </si>
  <si>
    <t>Dr. Jatin Choudhary</t>
  </si>
  <si>
    <t>29702</t>
  </si>
  <si>
    <t>04.04.2011</t>
  </si>
  <si>
    <t>21664</t>
  </si>
  <si>
    <t>05.10.2020</t>
  </si>
  <si>
    <t>Dr. Shelke Arjun Ramrao</t>
  </si>
  <si>
    <t>89849</t>
  </si>
  <si>
    <t>26.02.1999</t>
  </si>
  <si>
    <t>24.03.2008</t>
  </si>
  <si>
    <t>RMC-68420</t>
  </si>
  <si>
    <t>20.06.2024</t>
  </si>
  <si>
    <t>Dr. Upendra Singh Gurjar</t>
  </si>
  <si>
    <t>A-06031</t>
  </si>
  <si>
    <t>28.03.2019</t>
  </si>
  <si>
    <t>MPDC Bhopal</t>
  </si>
  <si>
    <t>Dr. Atif Perwez</t>
  </si>
  <si>
    <t>12.02.2025</t>
  </si>
  <si>
    <t>RMC-62449</t>
  </si>
  <si>
    <t>17.07.2023</t>
  </si>
  <si>
    <t>Dr. Savita Bundhoo</t>
  </si>
  <si>
    <t>10466</t>
  </si>
  <si>
    <t>25.11.1985</t>
  </si>
  <si>
    <t>Dr. Ankit Kushwaha</t>
  </si>
  <si>
    <t>24.02.2025</t>
  </si>
  <si>
    <t>50883</t>
  </si>
  <si>
    <t>Dr. Kritika Kachhawaha</t>
  </si>
  <si>
    <t>07.02.2025</t>
  </si>
  <si>
    <t>RMC-68414</t>
  </si>
  <si>
    <t>26.06.2024</t>
  </si>
  <si>
    <t>11.02.2025</t>
  </si>
  <si>
    <t>10.02.2025</t>
  </si>
  <si>
    <t>01.03.2025</t>
  </si>
  <si>
    <t>Dr. Nawazish Siddiqui</t>
  </si>
  <si>
    <t>MP-37697</t>
  </si>
  <si>
    <t>15.02.2024</t>
  </si>
  <si>
    <t>27.05.2024</t>
  </si>
  <si>
    <t>G-44672</t>
  </si>
  <si>
    <t>21.03.2011</t>
  </si>
  <si>
    <t>G-21867</t>
  </si>
  <si>
    <t>31.12.2014</t>
  </si>
  <si>
    <t>Dr. Vanshita Gurnani</t>
  </si>
  <si>
    <t>06.03.2025</t>
  </si>
  <si>
    <t>17.03.2025</t>
  </si>
  <si>
    <t>Dr. Syed Mehatab</t>
  </si>
  <si>
    <t>12.03.2025</t>
  </si>
  <si>
    <t>RMC-64285</t>
  </si>
  <si>
    <t>22.09.2023</t>
  </si>
  <si>
    <t>Dr. Mohammed Abir Khan</t>
  </si>
  <si>
    <t>42215</t>
  </si>
  <si>
    <t>Dr. Raunak Sharma</t>
  </si>
  <si>
    <t>11.03.2025</t>
  </si>
  <si>
    <t>RMC-54091</t>
  </si>
  <si>
    <t>11.11.2021</t>
  </si>
  <si>
    <t>Dr. Suchismita Pathak</t>
  </si>
  <si>
    <t>RMC-68138</t>
  </si>
  <si>
    <t>18.03.2025</t>
  </si>
  <si>
    <t>Dr. Ritu Yadav</t>
  </si>
  <si>
    <t>34419</t>
  </si>
  <si>
    <t>22.04.2014</t>
  </si>
  <si>
    <t>Dr. Gupta Divyanshu Abhijit</t>
  </si>
  <si>
    <t>RMC-52911</t>
  </si>
  <si>
    <t xml:space="preserve">Dr. Renu Sharma </t>
  </si>
  <si>
    <t xml:space="preserve">Dr. Maliyannar Itagappa
(Professor &amp; Head)   </t>
  </si>
  <si>
    <t>41610</t>
  </si>
  <si>
    <t>31.07.1995</t>
  </si>
  <si>
    <t>2001.2003</t>
  </si>
  <si>
    <t>Dr. Vikas Kumar Garg</t>
  </si>
  <si>
    <t>37727</t>
  </si>
  <si>
    <t>19.11.2015</t>
  </si>
  <si>
    <t>04.04.2025</t>
  </si>
  <si>
    <t>Dr. Kushal Sharma</t>
  </si>
  <si>
    <t>RMC-51284</t>
  </si>
  <si>
    <t>02.04.2025</t>
  </si>
  <si>
    <t>Dr. Shyam Lal</t>
  </si>
  <si>
    <t>03.04.2025</t>
  </si>
  <si>
    <t>RMC-65046</t>
  </si>
  <si>
    <t>08.01.2024</t>
  </si>
  <si>
    <t xml:space="preserve">Dr. Yogesh Balasaheb Gavali            
(Professor &amp; Head)   </t>
  </si>
  <si>
    <t>Dr. HARSH CHHAGANBHAI DADHANIYA</t>
  </si>
  <si>
    <t>Dr. PARIHAR VIDHI HIMMATBHAI</t>
  </si>
  <si>
    <t>Dr. KUSHAL SINGH RATHORE</t>
  </si>
  <si>
    <t xml:space="preserve">MBBS </t>
  </si>
  <si>
    <t>15.02.2025</t>
  </si>
  <si>
    <t>25.02.2025</t>
  </si>
  <si>
    <t>21.02.2025</t>
  </si>
  <si>
    <t xml:space="preserve">ADITYA SHRIMALI </t>
  </si>
  <si>
    <t>21.03.2025</t>
  </si>
  <si>
    <t>20.02.2025</t>
  </si>
  <si>
    <t xml:space="preserve">Dr. VIKRAM SINGH </t>
  </si>
  <si>
    <t xml:space="preserve">ANKIT CHARAN </t>
  </si>
  <si>
    <t>07.03.2025</t>
  </si>
  <si>
    <t>ASHISH PATIDAR</t>
  </si>
  <si>
    <t xml:space="preserve">CHAUHAN SHALEEN ANILBHAI </t>
  </si>
  <si>
    <t>PRIYANKA CHOUDHARY</t>
  </si>
  <si>
    <t>05.03.2025</t>
  </si>
  <si>
    <t xml:space="preserve">MALIK SANGYA GYANENDRASINGH </t>
  </si>
  <si>
    <t xml:space="preserve">MUNJPARA AAYUSH MAHENDRABHAI </t>
  </si>
  <si>
    <t xml:space="preserve">NAVEEN KUMAR DHOULPURIA </t>
  </si>
  <si>
    <t xml:space="preserve">PATEL MILAN ASHWINBHAI </t>
  </si>
  <si>
    <t>PATEL PARTH DINESHCHANDRA</t>
  </si>
  <si>
    <t xml:space="preserve">SHUBHAM DADHICH </t>
  </si>
  <si>
    <t>VAIDYA SALONI RAJESH</t>
  </si>
  <si>
    <t>APOORVA AGGARWAL</t>
  </si>
  <si>
    <t>ANUKRATI JOSHI</t>
  </si>
  <si>
    <t>MASANI YUVRAJSINH AJITSINH</t>
  </si>
  <si>
    <t>17.02.2025</t>
  </si>
  <si>
    <t>Dr. MILANDEEP SINGH SONI</t>
  </si>
  <si>
    <t>Dr. ABHIKUMAR SHRAMIT PATEL</t>
  </si>
  <si>
    <t xml:space="preserve">Dr. ANMOL SAXENA </t>
  </si>
  <si>
    <t xml:space="preserve">Dr. ANURAG PUNIYA </t>
  </si>
  <si>
    <t xml:space="preserve">Dr. AVAIYA SRUSHTI RAMESHBHAI </t>
  </si>
  <si>
    <t xml:space="preserve">Dr. KAVITA KUMARI </t>
  </si>
  <si>
    <t xml:space="preserve">Dr. NIRALI SHARMA </t>
  </si>
  <si>
    <t>Dr. JANVI YADAV</t>
  </si>
  <si>
    <t>Dr. SANYOGITA SHARMA</t>
  </si>
  <si>
    <t>Dr. SHRUTI JAIN</t>
  </si>
  <si>
    <t xml:space="preserve">HADA ARPITKUMAR CHANDUBHAI </t>
  </si>
  <si>
    <t>HARSH VARDHAN SONI</t>
  </si>
  <si>
    <t>JAYESH KADAM</t>
  </si>
  <si>
    <t xml:space="preserve">POOJA </t>
  </si>
  <si>
    <t>SORIYA MANSI SURESHBHAI</t>
  </si>
  <si>
    <t>ASHWINI VAISHNAV</t>
  </si>
  <si>
    <t xml:space="preserve">MUHAMMED FARAZ CHISHTY </t>
  </si>
  <si>
    <t>UTKARSH GAUR</t>
  </si>
  <si>
    <t>10.03.2025</t>
  </si>
  <si>
    <t>SHUBHAM GUPTA</t>
  </si>
  <si>
    <t xml:space="preserve">BHUT SUBHASHBHAI MANJIBHAI </t>
  </si>
  <si>
    <t>NISHANT KUMAR</t>
  </si>
  <si>
    <t>PREET KANWAR</t>
  </si>
  <si>
    <t xml:space="preserve">GURSHARANJIT SINGH </t>
  </si>
  <si>
    <t>DHRUVRAJSINH JADEJA</t>
  </si>
  <si>
    <t>DURGA KUMARI</t>
  </si>
  <si>
    <t>28.02.2025</t>
  </si>
  <si>
    <t>MAHESHWARI BHAVYA UMESHBHAI</t>
  </si>
  <si>
    <t>RISHABH BANSAL</t>
  </si>
  <si>
    <t>PRADEEP BISHNOI</t>
  </si>
  <si>
    <t>03.03.2025</t>
  </si>
  <si>
    <t>PATEL PRAPTI KETAN</t>
  </si>
  <si>
    <t>RAJAT YADAV</t>
  </si>
  <si>
    <t>SAURAV KUMAR SHARMA</t>
  </si>
  <si>
    <t>AZHAR SIDDIQUI</t>
  </si>
  <si>
    <t>DIVYA VASHISHTHA</t>
  </si>
  <si>
    <t xml:space="preserve">ANUBHAV </t>
  </si>
  <si>
    <t xml:space="preserve">RISHABH SAGAR </t>
  </si>
  <si>
    <t xml:space="preserve">SUDHEER CHAUDHARY </t>
  </si>
  <si>
    <t>JAGVENDRA SINGH DHAKAR</t>
  </si>
  <si>
    <t>19.02.2025</t>
  </si>
  <si>
    <t>KRISHNA</t>
  </si>
  <si>
    <t>RAJAT GUPTA</t>
  </si>
  <si>
    <t>DEVESH KUMAR</t>
  </si>
  <si>
    <t>OUSAF KAMAL SHROFF</t>
  </si>
  <si>
    <t>PRIYANKA KUMARI</t>
  </si>
  <si>
    <t>13.02.2025</t>
  </si>
  <si>
    <t>MANU SHANKAR SHARMA</t>
  </si>
  <si>
    <t>PATEL ROHAN DINESHBHAI</t>
  </si>
  <si>
    <t>HIMANSHU</t>
  </si>
  <si>
    <t>PARTH SHARMA</t>
  </si>
  <si>
    <t xml:space="preserve">BHAVYA YADAV </t>
  </si>
  <si>
    <t xml:space="preserve">ISHA CHOUDHARY </t>
  </si>
  <si>
    <t xml:space="preserve">JIYA </t>
  </si>
  <si>
    <t xml:space="preserve">NASEEM BANO </t>
  </si>
  <si>
    <t xml:space="preserve">RAJGOR RUTVIK KAMLESHBHAI </t>
  </si>
  <si>
    <t xml:space="preserve">RESHMA DAUKIA </t>
  </si>
  <si>
    <t>04.03.2025</t>
  </si>
  <si>
    <t xml:space="preserve">SARITA VISHNOI </t>
  </si>
  <si>
    <t xml:space="preserve">SHREYA CHAUDHARY </t>
  </si>
  <si>
    <t xml:space="preserve">VIBHA </t>
  </si>
  <si>
    <t xml:space="preserve">KOUSHAL KS </t>
  </si>
  <si>
    <t xml:space="preserve">VIBHANSHU CHOUDHARY </t>
  </si>
  <si>
    <t>PATEL VISHRUTI NITINBHAI</t>
  </si>
  <si>
    <t>KALPESHKUMAR DEVABHAI PANCHAL</t>
  </si>
  <si>
    <t>BAGHORA HARSHIT AJITBHAI</t>
  </si>
  <si>
    <t>YASH DHARMESHKUMAR SHUKLA</t>
  </si>
  <si>
    <t>AMBIKA</t>
  </si>
  <si>
    <t>ANAND KUMAR KANT</t>
  </si>
  <si>
    <t>NEHA MATHUR</t>
  </si>
  <si>
    <t>NITIN SAINI</t>
  </si>
  <si>
    <t>PON HETALBEN RAJESHBHAI</t>
  </si>
  <si>
    <t>PALAK BHARGAVA</t>
  </si>
  <si>
    <t>VISMAY VISWAM NAIR</t>
  </si>
  <si>
    <t>HARJASMEET SINGH</t>
  </si>
  <si>
    <t>PRATISHTHA YADAV</t>
  </si>
  <si>
    <t>MINNA BENNY</t>
  </si>
  <si>
    <t>19.03.2025</t>
  </si>
  <si>
    <t>SHRESTH TOMAR</t>
  </si>
  <si>
    <t>15.03.2025</t>
  </si>
  <si>
    <t xml:space="preserve">GUNJAN KHATANA </t>
  </si>
  <si>
    <t xml:space="preserve">RUPAM CHOUDHARY </t>
  </si>
  <si>
    <t xml:space="preserve">SUSHIL KUMAR YADAV </t>
  </si>
  <si>
    <t>PRACHI JAIN</t>
  </si>
  <si>
    <t>PRIYAL CHOUDHARY</t>
  </si>
  <si>
    <t>VAISHALI MEWARA</t>
  </si>
  <si>
    <t>RMC-62859</t>
  </si>
  <si>
    <t>17.06.2021</t>
  </si>
  <si>
    <t>28.07.2023</t>
  </si>
  <si>
    <t>RMC-69460</t>
  </si>
  <si>
    <t>27.08.2024</t>
  </si>
  <si>
    <t>RMC-62894</t>
  </si>
  <si>
    <t>31.07.2023</t>
  </si>
  <si>
    <t>32.05.2019</t>
  </si>
  <si>
    <t>RMC-62786</t>
  </si>
  <si>
    <t>25.07.2023</t>
  </si>
  <si>
    <t>RMC-63554</t>
  </si>
  <si>
    <t>RMC-65868</t>
  </si>
  <si>
    <t>13.04.2024</t>
  </si>
  <si>
    <t>RMC,Jaipur</t>
  </si>
  <si>
    <t>RMC-56934</t>
  </si>
  <si>
    <t>G-89449</t>
  </si>
  <si>
    <t>09.05.2024</t>
  </si>
  <si>
    <t>27.03.2017</t>
  </si>
  <si>
    <t>RMC-61193</t>
  </si>
  <si>
    <t>28.04.2023</t>
  </si>
  <si>
    <t>10.10.2019</t>
  </si>
  <si>
    <t>G-62622</t>
  </si>
  <si>
    <t>01.06.2018</t>
  </si>
  <si>
    <t>G-88050</t>
  </si>
  <si>
    <t>07.04.2024</t>
  </si>
  <si>
    <t>02.06.2022</t>
  </si>
  <si>
    <t xml:space="preserve">ODISHA MEDICAL COUNCIL </t>
  </si>
  <si>
    <t>28.04.2020</t>
  </si>
  <si>
    <t>RMC-67338</t>
  </si>
  <si>
    <t>G-79233</t>
  </si>
  <si>
    <t>G-83969</t>
  </si>
  <si>
    <t>09.06.2023</t>
  </si>
  <si>
    <t>RMC-57639</t>
  </si>
  <si>
    <t>20.08.2024</t>
  </si>
  <si>
    <t>MP-28185</t>
  </si>
  <si>
    <t>13.10.2019</t>
  </si>
  <si>
    <t>05.10.2021</t>
  </si>
  <si>
    <t>HN 26002</t>
  </si>
  <si>
    <t>02.04.2024</t>
  </si>
  <si>
    <t>RMC-53445</t>
  </si>
  <si>
    <t>13.08.2021</t>
  </si>
  <si>
    <t>RMC-61285</t>
  </si>
  <si>
    <t>01.05.2023</t>
  </si>
  <si>
    <t>RMC-58592</t>
  </si>
  <si>
    <t>23.09.2022</t>
  </si>
  <si>
    <t>15.05.2020</t>
  </si>
  <si>
    <t>RMC-52128</t>
  </si>
  <si>
    <t>30.04.2021</t>
  </si>
  <si>
    <t>RMC-55598</t>
  </si>
  <si>
    <t>24.05.2022</t>
  </si>
  <si>
    <t>RMC-51068</t>
  </si>
  <si>
    <t>09.03-2021</t>
  </si>
  <si>
    <t>RMC-57120</t>
  </si>
  <si>
    <t>20.07.2022</t>
  </si>
  <si>
    <t>RMC-64495</t>
  </si>
  <si>
    <t xml:space="preserve"> RMC-53436</t>
  </si>
  <si>
    <t>G-81356</t>
  </si>
  <si>
    <t>31.05.2022</t>
  </si>
  <si>
    <t>RMC-56192</t>
  </si>
  <si>
    <t>G-76245</t>
  </si>
  <si>
    <t>2022/07/4749</t>
  </si>
  <si>
    <t xml:space="preserve">MAHARAHTRA MEDICIAL COUNCIL </t>
  </si>
  <si>
    <t>G-81905</t>
  </si>
  <si>
    <t>18.10.2022</t>
  </si>
  <si>
    <t>RMC-57252</t>
  </si>
  <si>
    <t>26.4.2021</t>
  </si>
  <si>
    <t>RMC-59853</t>
  </si>
  <si>
    <t>RMC-63376</t>
  </si>
  <si>
    <t>RMC-55852</t>
  </si>
  <si>
    <t>RMC-63017</t>
  </si>
  <si>
    <t>04.08.2023</t>
  </si>
  <si>
    <t>RMC-59280</t>
  </si>
  <si>
    <t>28.10.2022</t>
  </si>
  <si>
    <t>HN 21344</t>
  </si>
  <si>
    <t>RMC-62956</t>
  </si>
  <si>
    <t>30.7.2020</t>
  </si>
  <si>
    <t>FMG/G-92287</t>
  </si>
  <si>
    <t>RMC-56908</t>
  </si>
  <si>
    <t>RMC-62782</t>
  </si>
  <si>
    <t>RMC-55985</t>
  </si>
  <si>
    <t>07.06.2022</t>
  </si>
  <si>
    <t>15.07.2019</t>
  </si>
  <si>
    <t>02.06.2021</t>
  </si>
  <si>
    <t>RMC-61799</t>
  </si>
  <si>
    <t>06.06.2023</t>
  </si>
  <si>
    <t>12.04.2021</t>
  </si>
  <si>
    <t>RMC-51691</t>
  </si>
  <si>
    <t>RMC-51899</t>
  </si>
  <si>
    <t>26.04.2021</t>
  </si>
  <si>
    <t>2021/03/1753</t>
  </si>
  <si>
    <t>RMC-66369</t>
  </si>
  <si>
    <t>26.09.2019</t>
  </si>
  <si>
    <t>RMC-56076</t>
  </si>
  <si>
    <t>29.03.2023</t>
  </si>
  <si>
    <t>2023/10/7992</t>
  </si>
  <si>
    <t>31.10.2023</t>
  </si>
  <si>
    <t>G-82317</t>
  </si>
  <si>
    <t>RMC-57156</t>
  </si>
  <si>
    <t>RMC-57271</t>
  </si>
  <si>
    <t>RMC-62606</t>
  </si>
  <si>
    <t>22.07.2023</t>
  </si>
  <si>
    <t>25.06.2020</t>
  </si>
  <si>
    <t>RMC-62425</t>
  </si>
  <si>
    <t>24.01.2020</t>
  </si>
  <si>
    <t>RMC-62720</t>
  </si>
  <si>
    <t>G-79672</t>
  </si>
  <si>
    <t>RMC-51312</t>
  </si>
  <si>
    <t>25.03.2021</t>
  </si>
  <si>
    <t>RMC-63442</t>
  </si>
  <si>
    <t>G-82045</t>
  </si>
  <si>
    <t>05.11.2022</t>
  </si>
  <si>
    <t>UPMC/NOC/21953</t>
  </si>
  <si>
    <t>07.06.2021</t>
  </si>
  <si>
    <t>G-88204</t>
  </si>
  <si>
    <t>15.04.2024</t>
  </si>
  <si>
    <t>G-79400</t>
  </si>
  <si>
    <t>RMC-62999</t>
  </si>
  <si>
    <t>RMC-56725</t>
  </si>
  <si>
    <t>RMC-52956</t>
  </si>
  <si>
    <t>24.06.2021</t>
  </si>
  <si>
    <t>RMC-59104</t>
  </si>
  <si>
    <t xml:space="preserve">Uttarakhanda Medical council </t>
  </si>
  <si>
    <t>DMC/R/37304</t>
  </si>
  <si>
    <t>RMC-52394</t>
  </si>
  <si>
    <t>10.05.2021</t>
  </si>
  <si>
    <t>RMC-58078</t>
  </si>
  <si>
    <t>23.08.2022</t>
  </si>
  <si>
    <t>Dr. Unnikrishnan R</t>
  </si>
  <si>
    <t>05.04.2025</t>
  </si>
  <si>
    <t>RMC-61192</t>
  </si>
  <si>
    <t>81952</t>
  </si>
  <si>
    <t>22.09.2008</t>
  </si>
  <si>
    <t>18.01.2014</t>
  </si>
  <si>
    <t xml:space="preserve">Dr. Neeta Mishra </t>
  </si>
  <si>
    <t>Dr. Amruth M (Professor &amp; Head)</t>
  </si>
  <si>
    <t>Dr. Vinutha V</t>
  </si>
  <si>
    <t>34259 A</t>
  </si>
  <si>
    <t>10.11.2014</t>
  </si>
  <si>
    <t>Karnataka State Dental Council</t>
  </si>
  <si>
    <t>Dr. Priya Saini</t>
  </si>
  <si>
    <t>07.04.2025</t>
  </si>
  <si>
    <t>G-69466</t>
  </si>
  <si>
    <t>20.06.2020</t>
  </si>
  <si>
    <t>Dr. Naresh Kumar Ninama</t>
  </si>
  <si>
    <t>17.04.2025</t>
  </si>
  <si>
    <t>RMC-74142</t>
  </si>
  <si>
    <t>Dr. Dubal Jagdish Ashwani Kumar</t>
  </si>
  <si>
    <t>15.04.2025</t>
  </si>
  <si>
    <t>G-14192</t>
  </si>
  <si>
    <t>20.09.1984</t>
  </si>
  <si>
    <t>G-15212</t>
  </si>
  <si>
    <t>10.04.2025</t>
  </si>
  <si>
    <t>11.04.2025</t>
  </si>
  <si>
    <t>Dr. Sanjay Solanki</t>
  </si>
  <si>
    <t>18.04.2025</t>
  </si>
  <si>
    <t>RMC-73420</t>
  </si>
  <si>
    <t>28.04.2025</t>
  </si>
  <si>
    <t>RMC-60468</t>
  </si>
  <si>
    <t>17.03.2023</t>
  </si>
  <si>
    <t xml:space="preserve"> </t>
  </si>
  <si>
    <t>Dr. Hardik Upadhyay</t>
  </si>
  <si>
    <t>RMC-53615</t>
  </si>
  <si>
    <t>08.09.2021</t>
  </si>
  <si>
    <t>Dr. Sonali Abhijeet Khake</t>
  </si>
  <si>
    <t>01.05.2025</t>
  </si>
  <si>
    <t>2002/07/2617</t>
  </si>
  <si>
    <t>29.03.2004</t>
  </si>
  <si>
    <t>24.07.2008</t>
  </si>
  <si>
    <t>Dr. Shreya Porwal</t>
  </si>
  <si>
    <t>02.05.2025</t>
  </si>
  <si>
    <t>RMC-73421</t>
  </si>
  <si>
    <t>11.05.2025</t>
  </si>
  <si>
    <t>Dr. Siddharth Malhotra</t>
  </si>
  <si>
    <t>RMC-29942</t>
  </si>
  <si>
    <t>24.04.2025</t>
  </si>
  <si>
    <t>Dr. Pokiya Khushbu Himmatbhai</t>
  </si>
  <si>
    <t>05.05.2025</t>
  </si>
  <si>
    <t>G-70891</t>
  </si>
  <si>
    <t>21.08.2020</t>
  </si>
  <si>
    <t>Dr. Deepak Deora</t>
  </si>
  <si>
    <t>16.05.2025</t>
  </si>
  <si>
    <t>RMC-73324</t>
  </si>
  <si>
    <t>Dr. Udisha Soni</t>
  </si>
  <si>
    <t>14.05.2025</t>
  </si>
  <si>
    <t>RMC-55373</t>
  </si>
  <si>
    <t>Dr. Sachin Kalsan</t>
  </si>
  <si>
    <t>22.05.2025</t>
  </si>
  <si>
    <t>RMC-58762</t>
  </si>
  <si>
    <t>Dr. Anil Bishnoi</t>
  </si>
  <si>
    <t>20.05.2025</t>
  </si>
  <si>
    <t>RMC-73143</t>
  </si>
  <si>
    <t xml:space="preserve">Dr. Manish
</t>
  </si>
  <si>
    <t>Dr. Bhuvnesh Kumar Ramakant Chaturvedi
 (Professor &amp; Head)</t>
  </si>
  <si>
    <t>Dr. Arun Kumar Sharma</t>
  </si>
  <si>
    <t>07.06.2025</t>
  </si>
  <si>
    <t>RMC-76902</t>
  </si>
  <si>
    <t>Dr. Dana Ram</t>
  </si>
  <si>
    <t>04.06.2025</t>
  </si>
  <si>
    <t>49128</t>
  </si>
  <si>
    <t>RMC-29697</t>
  </si>
  <si>
    <t>24.03.2025</t>
  </si>
  <si>
    <t>Dr. Dhruv Jain</t>
  </si>
  <si>
    <t>09.06.2025</t>
  </si>
  <si>
    <t>RMC-65349</t>
  </si>
  <si>
    <t>28.02.2024</t>
  </si>
  <si>
    <t>Dr. Sonaxi Jain</t>
  </si>
  <si>
    <t>02.06.2025</t>
  </si>
  <si>
    <t>44236</t>
  </si>
  <si>
    <t>26.11.2018</t>
  </si>
  <si>
    <t>Dr.Megha Bhatnagar</t>
  </si>
  <si>
    <t>02.06.2024</t>
  </si>
  <si>
    <t>RMC-73363</t>
  </si>
  <si>
    <t>Dr. Gautam</t>
  </si>
  <si>
    <t>110707</t>
  </si>
  <si>
    <t>Dr. Sushant Joshi
(Professor &amp; Head)</t>
  </si>
  <si>
    <t>Dr. H.S. Bhuie</t>
  </si>
  <si>
    <t>Promoted as Professor on 03.06.2025</t>
  </si>
  <si>
    <t>Dr. Sanjay Gupta (Medical Superintendent)</t>
  </si>
  <si>
    <t>Dr. Pooja Goyal</t>
  </si>
  <si>
    <t>23.06.2025</t>
  </si>
  <si>
    <t>44778</t>
  </si>
  <si>
    <t>Dr. Jeph Shivani Prithviraj</t>
  </si>
  <si>
    <t>11.06.2025</t>
  </si>
  <si>
    <t>G-67738</t>
  </si>
  <si>
    <t>04.10.2019</t>
  </si>
  <si>
    <t>G-38832</t>
  </si>
  <si>
    <t>Dr. Patel Jalpit Bhikhalal</t>
  </si>
  <si>
    <t>14.06.2025</t>
  </si>
  <si>
    <t>47664</t>
  </si>
  <si>
    <t>G-39991</t>
  </si>
  <si>
    <t>27.05.2025</t>
  </si>
  <si>
    <t>Dr. Aishwarya Sharma</t>
  </si>
  <si>
    <t>25.06.2025</t>
  </si>
  <si>
    <t>RMC-66978</t>
  </si>
  <si>
    <t>04.05.2024</t>
  </si>
  <si>
    <t>Dr. Harsh Bagla</t>
  </si>
  <si>
    <t>41785</t>
  </si>
  <si>
    <t>12.12.2017</t>
  </si>
  <si>
    <t>19443</t>
  </si>
  <si>
    <t>Dr. Azmida Khan</t>
  </si>
  <si>
    <t>RMC-75973</t>
  </si>
  <si>
    <t>01.04.2025</t>
  </si>
  <si>
    <t>Dr. Kapil</t>
  </si>
  <si>
    <t>10.07.2025</t>
  </si>
  <si>
    <t>RMC-73137</t>
  </si>
  <si>
    <t>Dr. Sarika Singla</t>
  </si>
  <si>
    <t>09.07.2025</t>
  </si>
  <si>
    <t>RMC-47443</t>
  </si>
  <si>
    <t>Dr. Vaghela Yajuvendrasinh Ajitsinh</t>
  </si>
  <si>
    <t>02.07.2025</t>
  </si>
  <si>
    <t>184558</t>
  </si>
  <si>
    <t>Dr. Gunjan Kumar Uikey</t>
  </si>
  <si>
    <t>04.07.2025</t>
  </si>
  <si>
    <t>RMC-76283</t>
  </si>
  <si>
    <t>22.04.2025</t>
  </si>
  <si>
    <t>RMC-30764</t>
  </si>
  <si>
    <t>10.05.2025</t>
  </si>
  <si>
    <t>07.07.2025</t>
  </si>
  <si>
    <t>RMC-69805</t>
  </si>
  <si>
    <t>12.09.2024</t>
  </si>
  <si>
    <t>RMC-31409</t>
  </si>
  <si>
    <t>16.06.2025</t>
  </si>
  <si>
    <t>Dr. Pradhuman Upadhyay</t>
  </si>
  <si>
    <t>11.07.2025</t>
  </si>
  <si>
    <t>RMC-66926</t>
  </si>
  <si>
    <t xml:space="preserve">Dr. Aditya Pareek </t>
  </si>
  <si>
    <t>RMC-69945</t>
  </si>
  <si>
    <t>13.09.2024</t>
  </si>
  <si>
    <t>Dr. Sunil Meena</t>
  </si>
  <si>
    <t>RMC-66278</t>
  </si>
  <si>
    <t>AEBAS Attendance ID</t>
  </si>
  <si>
    <t>Nature of Employment (Permanent/Contractual)</t>
  </si>
  <si>
    <t>Total Teaching Experience (in Year)</t>
  </si>
  <si>
    <t>Permanent</t>
  </si>
  <si>
    <t>RMC-63682</t>
  </si>
  <si>
    <t>20.08.2023</t>
  </si>
  <si>
    <t>RMC -28107</t>
  </si>
  <si>
    <t>18.12.2023</t>
  </si>
  <si>
    <t>08.04.2015</t>
  </si>
  <si>
    <t>RMC-27820</t>
  </si>
  <si>
    <t>RMC-29284</t>
  </si>
  <si>
    <t>22.11.2024</t>
  </si>
  <si>
    <t>RMC-29294</t>
  </si>
  <si>
    <t>26.11.2024</t>
  </si>
  <si>
    <t>Dr. Pankaj Gandhi (Professor &amp; Head)</t>
  </si>
  <si>
    <t>Dr. Raghav Arora</t>
  </si>
  <si>
    <t>01.08.2025</t>
  </si>
  <si>
    <t>RMC-77346</t>
  </si>
  <si>
    <t>Dr. Vivek Bamel</t>
  </si>
  <si>
    <t>02.08.2025</t>
  </si>
  <si>
    <t>HN 17367</t>
  </si>
  <si>
    <t>22.12.2020</t>
  </si>
  <si>
    <t>06.08.2025</t>
  </si>
  <si>
    <t>RMC-77310</t>
  </si>
  <si>
    <t>12.06.2025</t>
  </si>
  <si>
    <t>Dr. Daksh Sharma</t>
  </si>
  <si>
    <t>RMC-78331</t>
  </si>
  <si>
    <t>04.08.2025</t>
  </si>
  <si>
    <t>Dr. Akanksha Ameta</t>
  </si>
  <si>
    <t>Dr. Tanvi Sharma</t>
  </si>
  <si>
    <t>05.08.2025</t>
  </si>
  <si>
    <t>RMC-73415</t>
  </si>
  <si>
    <t>71512273</t>
  </si>
  <si>
    <t>96928003</t>
  </si>
  <si>
    <t>29095471</t>
  </si>
  <si>
    <t>16206606</t>
  </si>
  <si>
    <t>52619175</t>
  </si>
  <si>
    <t>23693764</t>
  </si>
  <si>
    <t>82022177</t>
  </si>
  <si>
    <t>05328135</t>
  </si>
  <si>
    <t>14813975</t>
  </si>
  <si>
    <t>43282244</t>
  </si>
  <si>
    <t>93939027</t>
  </si>
  <si>
    <t>54532383</t>
  </si>
  <si>
    <t>40109573</t>
  </si>
  <si>
    <t>98443811</t>
  </si>
  <si>
    <t>00088196</t>
  </si>
  <si>
    <t>97558819</t>
  </si>
  <si>
    <t>57296552</t>
  </si>
  <si>
    <t>88253179</t>
  </si>
  <si>
    <t>70761900</t>
  </si>
  <si>
    <t>85608654</t>
  </si>
  <si>
    <t>87884496</t>
  </si>
  <si>
    <t>85696894</t>
  </si>
  <si>
    <t>69952998</t>
  </si>
  <si>
    <t>94710033</t>
  </si>
  <si>
    <t>96761098</t>
  </si>
  <si>
    <t>63118163</t>
  </si>
  <si>
    <t>95195551</t>
  </si>
  <si>
    <t>59175271</t>
  </si>
  <si>
    <t>66556562</t>
  </si>
  <si>
    <t>88030915</t>
  </si>
  <si>
    <t>90935572</t>
  </si>
  <si>
    <t>43487816</t>
  </si>
  <si>
    <t>13926653</t>
  </si>
  <si>
    <t>00707307</t>
  </si>
  <si>
    <t>68218971</t>
  </si>
  <si>
    <t>81075266</t>
  </si>
  <si>
    <t>87011279</t>
  </si>
  <si>
    <t>15866563</t>
  </si>
  <si>
    <t>73076652</t>
  </si>
  <si>
    <t>78980226</t>
  </si>
  <si>
    <t>11444600</t>
  </si>
  <si>
    <t>65900929</t>
  </si>
  <si>
    <t>86896693</t>
  </si>
  <si>
    <t>68894779</t>
  </si>
  <si>
    <t>48621304</t>
  </si>
  <si>
    <t>91013099</t>
  </si>
  <si>
    <t>86926103</t>
  </si>
  <si>
    <t>47245361</t>
  </si>
  <si>
    <t>57480732</t>
  </si>
  <si>
    <t>83619664</t>
  </si>
  <si>
    <t>04054040</t>
  </si>
  <si>
    <t>38938284</t>
  </si>
  <si>
    <t>37706491</t>
  </si>
  <si>
    <t>26059522</t>
  </si>
  <si>
    <t>77905729</t>
  </si>
  <si>
    <t>91255217</t>
  </si>
  <si>
    <t>56590862</t>
  </si>
  <si>
    <t>35047644</t>
  </si>
  <si>
    <t>34265405</t>
  </si>
  <si>
    <t>96102576</t>
  </si>
  <si>
    <t>79745671</t>
  </si>
  <si>
    <t>42127556</t>
  </si>
  <si>
    <t>56324972</t>
  </si>
  <si>
    <t>51280520</t>
  </si>
  <si>
    <t>77892587</t>
  </si>
  <si>
    <t>43359350</t>
  </si>
  <si>
    <t>05392147</t>
  </si>
  <si>
    <t>26616471</t>
  </si>
  <si>
    <t>09905774</t>
  </si>
  <si>
    <t>75412272</t>
  </si>
  <si>
    <t>82298448</t>
  </si>
  <si>
    <t>19122607</t>
  </si>
  <si>
    <t>70347008</t>
  </si>
  <si>
    <t>06153065</t>
  </si>
  <si>
    <t>53899842</t>
  </si>
  <si>
    <t>37762721</t>
  </si>
  <si>
    <t>70038478</t>
  </si>
  <si>
    <t>82826288</t>
  </si>
  <si>
    <t>87037615</t>
  </si>
  <si>
    <t>46379470</t>
  </si>
  <si>
    <t>54322462</t>
  </si>
  <si>
    <t>40394603</t>
  </si>
  <si>
    <t>62059030</t>
  </si>
  <si>
    <t>01198767</t>
  </si>
  <si>
    <t>82141743</t>
  </si>
  <si>
    <t>31146837</t>
  </si>
  <si>
    <t>90659936</t>
  </si>
  <si>
    <t>45690958</t>
  </si>
  <si>
    <t>77392232</t>
  </si>
  <si>
    <t>35753232</t>
  </si>
  <si>
    <t>52493984</t>
  </si>
  <si>
    <t>51794419</t>
  </si>
  <si>
    <t>72087310</t>
  </si>
  <si>
    <t>21476861</t>
  </si>
  <si>
    <t>52430710</t>
  </si>
  <si>
    <t>82054944</t>
  </si>
  <si>
    <t>74182628</t>
  </si>
  <si>
    <t>59578930</t>
  </si>
  <si>
    <t>17035771</t>
  </si>
  <si>
    <t>78355569</t>
  </si>
  <si>
    <t>93615289</t>
  </si>
  <si>
    <t>85852830</t>
  </si>
  <si>
    <t>00422806</t>
  </si>
  <si>
    <t>58328485</t>
  </si>
  <si>
    <t>92639321</t>
  </si>
  <si>
    <t>53904126</t>
  </si>
  <si>
    <t>49500622</t>
  </si>
  <si>
    <t>46475356</t>
  </si>
  <si>
    <t>24853237</t>
  </si>
  <si>
    <t>15879477</t>
  </si>
  <si>
    <t>41042241</t>
  </si>
  <si>
    <t>29063681</t>
  </si>
  <si>
    <t>99293928</t>
  </si>
  <si>
    <t>23207371</t>
  </si>
  <si>
    <t>04670963</t>
  </si>
  <si>
    <t>80315826</t>
  </si>
  <si>
    <t>42544228</t>
  </si>
  <si>
    <t>15180726</t>
  </si>
  <si>
    <t>13760834</t>
  </si>
  <si>
    <t>23914225</t>
  </si>
  <si>
    <t>52598435</t>
  </si>
  <si>
    <t>44565572</t>
  </si>
  <si>
    <t>99389865</t>
  </si>
  <si>
    <t>06722269</t>
  </si>
  <si>
    <t>08732842</t>
  </si>
  <si>
    <t>86001201</t>
  </si>
  <si>
    <t>38941782</t>
  </si>
  <si>
    <t>62211366</t>
  </si>
  <si>
    <t>53195799</t>
  </si>
  <si>
    <t>22916633</t>
  </si>
  <si>
    <t>09823864</t>
  </si>
  <si>
    <t>23160074</t>
  </si>
  <si>
    <t>34550791</t>
  </si>
  <si>
    <t>74404268</t>
  </si>
  <si>
    <t>05817738</t>
  </si>
  <si>
    <t>57124741</t>
  </si>
  <si>
    <t>14710932</t>
  </si>
  <si>
    <t>41390129</t>
  </si>
  <si>
    <t>49017480</t>
  </si>
  <si>
    <t>13085668</t>
  </si>
  <si>
    <t>25263337</t>
  </si>
  <si>
    <t>79673889</t>
  </si>
  <si>
    <t>MANISH KALAL</t>
  </si>
  <si>
    <t>Shikha Sharma</t>
  </si>
  <si>
    <t>Ashok Sikhwal</t>
  </si>
  <si>
    <t>Ritu Pujari</t>
  </si>
  <si>
    <t>Komal Purbia</t>
  </si>
  <si>
    <t>Vikram Singh</t>
  </si>
  <si>
    <t>Aditya Shrimali</t>
  </si>
  <si>
    <t>Akhil Jindal</t>
  </si>
  <si>
    <t>Akshay</t>
  </si>
  <si>
    <t>Ankit Charan</t>
  </si>
  <si>
    <t>Anuj Farswal</t>
  </si>
  <si>
    <t>Anukrati Joshi</t>
  </si>
  <si>
    <t>Apoorva Aggarwal</t>
  </si>
  <si>
    <t>Arun Singh</t>
  </si>
  <si>
    <t>Ashish Patidar</t>
  </si>
  <si>
    <t>Bhanu Parkash Singh</t>
  </si>
  <si>
    <t>Bhaskar Sharma</t>
  </si>
  <si>
    <t>Chauhan Shaleen Anilbhai</t>
  </si>
  <si>
    <t>Chavda Priyanshi Chatursinh</t>
  </si>
  <si>
    <t>Deepanshu Lamba</t>
  </si>
  <si>
    <t>Ehik Joshi</t>
  </si>
  <si>
    <t>Hriday Rathod</t>
  </si>
  <si>
    <t>Jay Ram Ramsnehi</t>
  </si>
  <si>
    <t>Kapadiya Kaushik Vallabhbhai</t>
  </si>
  <si>
    <t>Malik Sangya</t>
  </si>
  <si>
    <t>Masani Yuvrajsinh Ajitsinh</t>
  </si>
  <si>
    <t>Mohammed Yunus Nagori</t>
  </si>
  <si>
    <t>Munjpara Aayush Mahendrabhai</t>
  </si>
  <si>
    <t>Naveen Kumar Dhoulpuria</t>
  </si>
  <si>
    <t>Neel Hasmukhbhai Gandhi</t>
  </si>
  <si>
    <t>Neel Rathore</t>
  </si>
  <si>
    <t>Pandit Harsh</t>
  </si>
  <si>
    <t>Paramveer Singh Choudhary</t>
  </si>
  <si>
    <t>Parth Dineshchandra Patel</t>
  </si>
  <si>
    <t>Patel Jinal Shaileshbhai</t>
  </si>
  <si>
    <t>Patel Manan Ghanshyambhai</t>
  </si>
  <si>
    <t>Patel Meet Pareshbhai</t>
  </si>
  <si>
    <t>Patel Milan Ashwinbhai</t>
  </si>
  <si>
    <t>Patel Vinay</t>
  </si>
  <si>
    <t>Priyanka Choudhary</t>
  </si>
  <si>
    <t>Ramani Kaushal Mukeshbhai</t>
  </si>
  <si>
    <t>Ramani Nidhi Ashokbhai</t>
  </si>
  <si>
    <t>Rohit Kumar</t>
  </si>
  <si>
    <t>Shivam Kundal</t>
  </si>
  <si>
    <t>Shristhi Bishnoi</t>
  </si>
  <si>
    <t>Shubham Dadhich</t>
  </si>
  <si>
    <t>Sundesha Kiranben Rameshbhai</t>
  </si>
  <si>
    <t>Thakor Harsh</t>
  </si>
  <si>
    <t>Umang Bharatbhai Darji</t>
  </si>
  <si>
    <t>Vaidya Saloni Rajesh</t>
  </si>
  <si>
    <t>Yash Mittal</t>
  </si>
  <si>
    <t>Anmol Saxena</t>
  </si>
  <si>
    <t>Anurag Puniya</t>
  </si>
  <si>
    <t>Arashdeep Virk</t>
  </si>
  <si>
    <t>Avaiya Srushti Rameshbhai</t>
  </si>
  <si>
    <t>Barot Devanshee Kiritkumar</t>
  </si>
  <si>
    <t>Goswami Niharbharthi Rambharthi</t>
  </si>
  <si>
    <t>Harsh Ramjibhai Rafaliya</t>
  </si>
  <si>
    <t>Himanshi Aggarwal</t>
  </si>
  <si>
    <t>Himanshu Singh</t>
  </si>
  <si>
    <t>Janvi</t>
  </si>
  <si>
    <t>Kavita Kumari</t>
  </si>
  <si>
    <t>Lorna Mathay</t>
  </si>
  <si>
    <t>Manish Sharma</t>
  </si>
  <si>
    <t>Mukul Anand Acharya</t>
  </si>
  <si>
    <t>Nirali Sharma</t>
  </si>
  <si>
    <t>Patel Abhikumar Shramitbhai</t>
  </si>
  <si>
    <t>Patoliya Jay Jagdishbhai</t>
  </si>
  <si>
    <t>Prem Patel</t>
  </si>
  <si>
    <t>Sanyogita Sharma</t>
  </si>
  <si>
    <t>Shruti Jain</t>
  </si>
  <si>
    <t>Upasana Bajaj</t>
  </si>
  <si>
    <t>Vinjamuri Nagaraja Ganesh</t>
  </si>
  <si>
    <t>Yaduraj</t>
  </si>
  <si>
    <t>Hada Arpitkumar Chandubhai</t>
  </si>
  <si>
    <t>Hardik Joshi</t>
  </si>
  <si>
    <t>Harsh Vardhan Soni</t>
  </si>
  <si>
    <t>Jayesh Kadam</t>
  </si>
  <si>
    <t>Kapasiya Rajankumar Shivlalbhai</t>
  </si>
  <si>
    <t>Koradia Shreya Kantilal</t>
  </si>
  <si>
    <t>Manish Pandey</t>
  </si>
  <si>
    <t>Minarajkuvarba Vaghela</t>
  </si>
  <si>
    <t>S.No</t>
  </si>
  <si>
    <t>User Name</t>
  </si>
  <si>
    <t>Attendance id</t>
  </si>
  <si>
    <t>Division/Units</t>
  </si>
  <si>
    <t>Users Designation</t>
  </si>
  <si>
    <t>Aditi Joshi</t>
  </si>
  <si>
    <t>ANATOMY</t>
  </si>
  <si>
    <t>Demonstrator NG</t>
  </si>
  <si>
    <t>Aashutosh Bhadaniya</t>
  </si>
  <si>
    <t>ANESTHESIOLOGY</t>
  </si>
  <si>
    <t>Junior Resident NG</t>
  </si>
  <si>
    <t>Abhishek Jitendra Saini</t>
  </si>
  <si>
    <t>Abhishek Mohanty</t>
  </si>
  <si>
    <t>Ajeet Kumar Dev</t>
  </si>
  <si>
    <t>Amtul Haleem</t>
  </si>
  <si>
    <t>Anand Kumar Kant</t>
  </si>
  <si>
    <t>Aniruddha Roy</t>
  </si>
  <si>
    <t>Baghora Harshit Ajitbhai</t>
  </si>
  <si>
    <t>Deepak Baisoya</t>
  </si>
  <si>
    <t>Deependar Kumar Adarshi</t>
  </si>
  <si>
    <t>Harjasmeet Singh</t>
  </si>
  <si>
    <t>Hetal Rajeshbhai Pon</t>
  </si>
  <si>
    <t>HIMANSHI SINGH</t>
  </si>
  <si>
    <t>Jinkal Bharatkumar Padhiyar</t>
  </si>
  <si>
    <t>97280062</t>
  </si>
  <si>
    <t>Kalpesh Devabhai Panchal</t>
  </si>
  <si>
    <t>Kesur Tanvi Dilipbhai</t>
  </si>
  <si>
    <t>Koushal K S</t>
  </si>
  <si>
    <t>Kubavat Kavan Sanjaykumar</t>
  </si>
  <si>
    <t>Kushal Kamleshbhai Chaudhary</t>
  </si>
  <si>
    <t>MAHESHWARI HEMIL KIRANBHAI</t>
  </si>
  <si>
    <t>Mevada Yashvi Anilkumar</t>
  </si>
  <si>
    <t>Minna Benny</t>
  </si>
  <si>
    <t>62388169</t>
  </si>
  <si>
    <t>Mohit</t>
  </si>
  <si>
    <t>Nalliboyina Mohan Krishna</t>
  </si>
  <si>
    <t>Neha Mathur</t>
  </si>
  <si>
    <t>Neha Singla</t>
  </si>
  <si>
    <t>Nikhil Kumar Dubey</t>
  </si>
  <si>
    <t>Nitin Saini</t>
  </si>
  <si>
    <t>Palak Bhargava</t>
  </si>
  <si>
    <t>Patel Himalinikumari Ashwinkumar</t>
  </si>
  <si>
    <t>Pratishtha Yadav</t>
  </si>
  <si>
    <t>Priyanka Andhana</t>
  </si>
  <si>
    <t>Rishabh Verma</t>
  </si>
  <si>
    <t>Sahil</t>
  </si>
  <si>
    <t>Saumya Roy</t>
  </si>
  <si>
    <t>Shoaib Yusuf Sangatti</t>
  </si>
  <si>
    <t>Shresth Tomar</t>
  </si>
  <si>
    <t>Shubham Singla</t>
  </si>
  <si>
    <t>Sonali Panwar</t>
  </si>
  <si>
    <t>Vibhanshu Choudhary</t>
  </si>
  <si>
    <t>Vishruti Nitinbhai Patel</t>
  </si>
  <si>
    <t>Yash Dharmeshkumar Shukla</t>
  </si>
  <si>
    <t>Yash Pal</t>
  </si>
  <si>
    <t>Yukta Juneja</t>
  </si>
  <si>
    <t>BIOCHEMISTRY</t>
  </si>
  <si>
    <t>Vinutha V</t>
  </si>
  <si>
    <t>78915622</t>
  </si>
  <si>
    <t>DENTISTRY</t>
  </si>
  <si>
    <t>Anuja Singh</t>
  </si>
  <si>
    <t>81082452</t>
  </si>
  <si>
    <t>DERMATOLOGY</t>
  </si>
  <si>
    <t>Ashwini Vaishnav</t>
  </si>
  <si>
    <t>62802050</t>
  </si>
  <si>
    <t>Ayush Choudhary</t>
  </si>
  <si>
    <t>Manavi Kachhawa</t>
  </si>
  <si>
    <t>23302976</t>
  </si>
  <si>
    <t>Mishi Joshi</t>
  </si>
  <si>
    <t>58563468</t>
  </si>
  <si>
    <t>Pooja</t>
  </si>
  <si>
    <t>94167621</t>
  </si>
  <si>
    <t>Preetika Parmar</t>
  </si>
  <si>
    <t>55325886</t>
  </si>
  <si>
    <t>Soriya Mansi Sureshbhai</t>
  </si>
  <si>
    <t>54464496</t>
  </si>
  <si>
    <t>Verma Punit</t>
  </si>
  <si>
    <t>92886519</t>
  </si>
  <si>
    <t>GENERAL MEDICINE</t>
  </si>
  <si>
    <t>07418555</t>
  </si>
  <si>
    <t>51599994</t>
  </si>
  <si>
    <t>36783430</t>
  </si>
  <si>
    <t>35614673</t>
  </si>
  <si>
    <t>53292008</t>
  </si>
  <si>
    <t>84201166</t>
  </si>
  <si>
    <t>15896659</t>
  </si>
  <si>
    <t>11192378</t>
  </si>
  <si>
    <t>75212009</t>
  </si>
  <si>
    <t>54121170</t>
  </si>
  <si>
    <t>26908451</t>
  </si>
  <si>
    <t>84698895</t>
  </si>
  <si>
    <t>61794063</t>
  </si>
  <si>
    <t>47236097</t>
  </si>
  <si>
    <t>79737060</t>
  </si>
  <si>
    <t>67291124</t>
  </si>
  <si>
    <t>79204190</t>
  </si>
  <si>
    <t>66309178</t>
  </si>
  <si>
    <t>20349284</t>
  </si>
  <si>
    <t>12500758</t>
  </si>
  <si>
    <t>75898812</t>
  </si>
  <si>
    <t>43449852</t>
  </si>
  <si>
    <t>78802101</t>
  </si>
  <si>
    <t>Aakash Bhardwaj</t>
  </si>
  <si>
    <t>40642244</t>
  </si>
  <si>
    <t>GENERAL SURGERY</t>
  </si>
  <si>
    <t>Abhishek Pareek</t>
  </si>
  <si>
    <t>63276464</t>
  </si>
  <si>
    <t>Akash Gupta</t>
  </si>
  <si>
    <t>77520579</t>
  </si>
  <si>
    <t>Akash Patel</t>
  </si>
  <si>
    <t>82168040</t>
  </si>
  <si>
    <t>Atul Sharma</t>
  </si>
  <si>
    <t>06710027</t>
  </si>
  <si>
    <t>Azhar Siddiqui</t>
  </si>
  <si>
    <t>80141300</t>
  </si>
  <si>
    <t>Bhaskar Shail</t>
  </si>
  <si>
    <t>01432679</t>
  </si>
  <si>
    <t>Bhavya Umeshbhai Maheshwari</t>
  </si>
  <si>
    <t>67202539</t>
  </si>
  <si>
    <t>Bhut Subhashbhai Manjibhai</t>
  </si>
  <si>
    <t>35398301</t>
  </si>
  <si>
    <t>Dhruvrajsinh Jadeja</t>
  </si>
  <si>
    <t>82943049</t>
  </si>
  <si>
    <t>Dishant Aagaal</t>
  </si>
  <si>
    <t>29117632</t>
  </si>
  <si>
    <t>Durga Kumari</t>
  </si>
  <si>
    <t>62962731</t>
  </si>
  <si>
    <t>Ghoniya Jenishkumar Rasikbhai</t>
  </si>
  <si>
    <t>42656268</t>
  </si>
  <si>
    <t>Goswami Goverdhanesh Vallabh</t>
  </si>
  <si>
    <t>24310615</t>
  </si>
  <si>
    <t>GURSHARANJIT SINGH</t>
  </si>
  <si>
    <t>01605787</t>
  </si>
  <si>
    <t>Hafiz Khan</t>
  </si>
  <si>
    <t>38537026</t>
  </si>
  <si>
    <t>Intezar Ahmad</t>
  </si>
  <si>
    <t>43651019</t>
  </si>
  <si>
    <t>Karan Sahay</t>
  </si>
  <si>
    <t>58742950</t>
  </si>
  <si>
    <t>Kunal Pal Singh</t>
  </si>
  <si>
    <t>15025960</t>
  </si>
  <si>
    <t>Moumita Jana</t>
  </si>
  <si>
    <t>12411247</t>
  </si>
  <si>
    <t>Naini Heril Nandu</t>
  </si>
  <si>
    <t>56698953</t>
  </si>
  <si>
    <t>Nayak Yash Mayankkumar</t>
  </si>
  <si>
    <t>00985649</t>
  </si>
  <si>
    <t>Nishant Kumar</t>
  </si>
  <si>
    <t>35928941</t>
  </si>
  <si>
    <t>Nishant Sharma</t>
  </si>
  <si>
    <t>02313588</t>
  </si>
  <si>
    <t>Patel Hely Kanaiyalal</t>
  </si>
  <si>
    <t>57442801</t>
  </si>
  <si>
    <t>Patel Prapti Ketan</t>
  </si>
  <si>
    <t>05123670</t>
  </si>
  <si>
    <t>Pradeep Bishnoi</t>
  </si>
  <si>
    <t>23034337</t>
  </si>
  <si>
    <t>Preet Kanwar</t>
  </si>
  <si>
    <t>88062319</t>
  </si>
  <si>
    <t>Pritam Kumar</t>
  </si>
  <si>
    <t>12383250</t>
  </si>
  <si>
    <t>RAHUL BANJARA</t>
  </si>
  <si>
    <t>86863364</t>
  </si>
  <si>
    <t>Rahul Verma</t>
  </si>
  <si>
    <t>08481112</t>
  </si>
  <si>
    <t>Raj Kumar Jat</t>
  </si>
  <si>
    <t>43733936</t>
  </si>
  <si>
    <t>Rishabh Bansal</t>
  </si>
  <si>
    <t>57838631</t>
  </si>
  <si>
    <t>Ritika Rai</t>
  </si>
  <si>
    <t>61945026</t>
  </si>
  <si>
    <t>Saurav Kumar Sharma</t>
  </si>
  <si>
    <t>05142469</t>
  </si>
  <si>
    <t>Sharma Gunjan</t>
  </si>
  <si>
    <t>34997584</t>
  </si>
  <si>
    <t>Shivani Kawatra</t>
  </si>
  <si>
    <t>89598932</t>
  </si>
  <si>
    <t>Shubham Gupta</t>
  </si>
  <si>
    <t>68679342</t>
  </si>
  <si>
    <t>Shubhanshu Vats</t>
  </si>
  <si>
    <t>34344759</t>
  </si>
  <si>
    <t>Surendra Sinh Arjansinh Devda</t>
  </si>
  <si>
    <t>17386722</t>
  </si>
  <si>
    <t>Tanmay Agrawal</t>
  </si>
  <si>
    <t>MICROBIOLOGY</t>
  </si>
  <si>
    <t>Amit Mundel</t>
  </si>
  <si>
    <t>38486618</t>
  </si>
  <si>
    <t>OBSTETRICS &amp; GYNAECOLOGY</t>
  </si>
  <si>
    <t>Amrit Lal Soni</t>
  </si>
  <si>
    <t>92402461</t>
  </si>
  <si>
    <t>Bhavya Yadav</t>
  </si>
  <si>
    <t>30346214</t>
  </si>
  <si>
    <t>Dewanshi Trehan</t>
  </si>
  <si>
    <t>11241067</t>
  </si>
  <si>
    <t>Divanshi Sharma</t>
  </si>
  <si>
    <t>97273201</t>
  </si>
  <si>
    <t>Himanshi Singh</t>
  </si>
  <si>
    <t>34977917</t>
  </si>
  <si>
    <t>Isha Choudhary</t>
  </si>
  <si>
    <t>94870815</t>
  </si>
  <si>
    <t>Jayshree Anil Vishnoi</t>
  </si>
  <si>
    <t>34090418</t>
  </si>
  <si>
    <t>Jigyasa Sharma</t>
  </si>
  <si>
    <t>95206410</t>
  </si>
  <si>
    <t>Jiya</t>
  </si>
  <si>
    <t>83922735</t>
  </si>
  <si>
    <t>Jyoti Sharma</t>
  </si>
  <si>
    <t>86700184</t>
  </si>
  <si>
    <t>Khushaboo Kumari</t>
  </si>
  <si>
    <t>59005102</t>
  </si>
  <si>
    <t>Latiwala Yami Kadambhai</t>
  </si>
  <si>
    <t>79361461</t>
  </si>
  <si>
    <t>Naseem Bano</t>
  </si>
  <si>
    <t>36125787</t>
  </si>
  <si>
    <t>Neha Chandrakant Latthe</t>
  </si>
  <si>
    <t>81910585</t>
  </si>
  <si>
    <t>Reshma Daukia</t>
  </si>
  <si>
    <t>00652714</t>
  </si>
  <si>
    <t>Rinkesh Mewara</t>
  </si>
  <si>
    <t>06070768</t>
  </si>
  <si>
    <t>Rutvik Kamleshbhai Rajgor</t>
  </si>
  <si>
    <t>04677578</t>
  </si>
  <si>
    <t>Sanjana Soumya</t>
  </si>
  <si>
    <t>13556401</t>
  </si>
  <si>
    <t>Sarita Vishnoi</t>
  </si>
  <si>
    <t>47084553</t>
  </si>
  <si>
    <t>53869926</t>
  </si>
  <si>
    <t>Shreya Chaudhary</t>
  </si>
  <si>
    <t>10204074</t>
  </si>
  <si>
    <t>Sunaina Dabas</t>
  </si>
  <si>
    <t>56536560</t>
  </si>
  <si>
    <t>Vasu Harini</t>
  </si>
  <si>
    <t>74372253</t>
  </si>
  <si>
    <t>Vibha</t>
  </si>
  <si>
    <t>20189968</t>
  </si>
  <si>
    <t>Vijeta Kumari</t>
  </si>
  <si>
    <t>97974642</t>
  </si>
  <si>
    <t>Vishweta Yadav</t>
  </si>
  <si>
    <t>03298738</t>
  </si>
  <si>
    <t>Adarsh Krishnan P</t>
  </si>
  <si>
    <t>08654032</t>
  </si>
  <si>
    <t>OPHTHALMOLOGY</t>
  </si>
  <si>
    <t>Apoorva Sharma</t>
  </si>
  <si>
    <t>96206100</t>
  </si>
  <si>
    <t>98554518</t>
  </si>
  <si>
    <t>Neha Kathuria</t>
  </si>
  <si>
    <t>46016220</t>
  </si>
  <si>
    <t>Priyanka Kumari</t>
  </si>
  <si>
    <t>48097639</t>
  </si>
  <si>
    <t>ROHAN DINESHBHAI PATEL</t>
  </si>
  <si>
    <t>92269246</t>
  </si>
  <si>
    <t>Rohitash</t>
  </si>
  <si>
    <t>91039112</t>
  </si>
  <si>
    <t>Sankalp Markan</t>
  </si>
  <si>
    <t>84124156</t>
  </si>
  <si>
    <t>Shubhangi Falwaria</t>
  </si>
  <si>
    <t>01241606</t>
  </si>
  <si>
    <t>Anil Kumar Yadav</t>
  </si>
  <si>
    <t>74724422</t>
  </si>
  <si>
    <t>ORTHOPAEDICS</t>
  </si>
  <si>
    <t>Ankit Yadav</t>
  </si>
  <si>
    <t>05541639</t>
  </si>
  <si>
    <t>Anubhav</t>
  </si>
  <si>
    <t>95721923</t>
  </si>
  <si>
    <t>Deepak Kumar Meena</t>
  </si>
  <si>
    <t>01395812</t>
  </si>
  <si>
    <t>Deepak Singh</t>
  </si>
  <si>
    <t>13470656</t>
  </si>
  <si>
    <t>Devesh Kumar</t>
  </si>
  <si>
    <t>28182748</t>
  </si>
  <si>
    <t>Jagvendra Singh Dhakar</t>
  </si>
  <si>
    <t>20086007</t>
  </si>
  <si>
    <t>Krishna Sunil Bajaj</t>
  </si>
  <si>
    <t>89524313</t>
  </si>
  <si>
    <t>99605259</t>
  </si>
  <si>
    <t>Manvendra Ahada</t>
  </si>
  <si>
    <t>92261755</t>
  </si>
  <si>
    <t>Nikhilkumar Bharatbhai Panchiwala</t>
  </si>
  <si>
    <t>65351659</t>
  </si>
  <si>
    <t>Ousaf Kamal Shroff</t>
  </si>
  <si>
    <t>98223615</t>
  </si>
  <si>
    <t>Patel Jaimin Ashvinbhai</t>
  </si>
  <si>
    <t>79713875</t>
  </si>
  <si>
    <t>Patel Kaushikkumar Shaileshbhai</t>
  </si>
  <si>
    <t>80812952</t>
  </si>
  <si>
    <t>Rajat Gupta</t>
  </si>
  <si>
    <t>43592971</t>
  </si>
  <si>
    <t>Rishabh Sagar</t>
  </si>
  <si>
    <t>99054519</t>
  </si>
  <si>
    <t>Shubham Sharma</t>
  </si>
  <si>
    <t>63433159</t>
  </si>
  <si>
    <t>Sudheer Chaudhary</t>
  </si>
  <si>
    <t>47862364</t>
  </si>
  <si>
    <t>Suraj Singh Meena</t>
  </si>
  <si>
    <t>96688578</t>
  </si>
  <si>
    <t>Vaibhav Bidhuri</t>
  </si>
  <si>
    <t>38539849</t>
  </si>
  <si>
    <t>Yogesh Sharma</t>
  </si>
  <si>
    <t>91465622</t>
  </si>
  <si>
    <t>Bhupesh Burdak</t>
  </si>
  <si>
    <t>54034778</t>
  </si>
  <si>
    <t>OTO-RHINOLARYNGOLOGY</t>
  </si>
  <si>
    <t>Himanshu</t>
  </si>
  <si>
    <t>31259581</t>
  </si>
  <si>
    <t>Kshitij Sharma</t>
  </si>
  <si>
    <t>39646112</t>
  </si>
  <si>
    <t>Parth Sharma</t>
  </si>
  <si>
    <t>21914458</t>
  </si>
  <si>
    <t>Siddharth Gautam</t>
  </si>
  <si>
    <t>79333786</t>
  </si>
  <si>
    <t>PAEDIATRICS</t>
  </si>
  <si>
    <t>63230814</t>
  </si>
  <si>
    <t>03719379</t>
  </si>
  <si>
    <t>47105809</t>
  </si>
  <si>
    <t>62264845</t>
  </si>
  <si>
    <t>22975754</t>
  </si>
  <si>
    <t>87164843</t>
  </si>
  <si>
    <t>90733905</t>
  </si>
  <si>
    <t>82386607</t>
  </si>
  <si>
    <t>19881540</t>
  </si>
  <si>
    <t>99361028</t>
  </si>
  <si>
    <t>66963585</t>
  </si>
  <si>
    <t>PHARMACOLOGY</t>
  </si>
  <si>
    <t>Deepak Gehlot</t>
  </si>
  <si>
    <t>PSYCHIATRY</t>
  </si>
  <si>
    <t>Muhammed Faraz Chishty</t>
  </si>
  <si>
    <t>66181592</t>
  </si>
  <si>
    <t>Sarvpreet Singh</t>
  </si>
  <si>
    <t>21483013</t>
  </si>
  <si>
    <t>Shveta</t>
  </si>
  <si>
    <t>80034441</t>
  </si>
  <si>
    <t>Tanay Agrawal</t>
  </si>
  <si>
    <t>81939208</t>
  </si>
  <si>
    <t>Utkarsh Gaur</t>
  </si>
  <si>
    <t>07679265</t>
  </si>
  <si>
    <t>Abhishek Sharma</t>
  </si>
  <si>
    <t>69062513</t>
  </si>
  <si>
    <t>Radiology/Radio Diagnosis</t>
  </si>
  <si>
    <t>Ananya Chaudhary</t>
  </si>
  <si>
    <t>44276763</t>
  </si>
  <si>
    <t>Gunjan Khatana</t>
  </si>
  <si>
    <t>44846308</t>
  </si>
  <si>
    <t>Minerva Pawar</t>
  </si>
  <si>
    <t>57057492</t>
  </si>
  <si>
    <t>Movil Gupta</t>
  </si>
  <si>
    <t>09251182</t>
  </si>
  <si>
    <t>NAMAN MEWARA</t>
  </si>
  <si>
    <t>31290252</t>
  </si>
  <si>
    <t>Narendra Singh</t>
  </si>
  <si>
    <t>80492064</t>
  </si>
  <si>
    <t>Parth Sankhla</t>
  </si>
  <si>
    <t>87334497</t>
  </si>
  <si>
    <t>Prachi Jain</t>
  </si>
  <si>
    <t>33844103</t>
  </si>
  <si>
    <t>Priyal Choudhary</t>
  </si>
  <si>
    <t>08969843</t>
  </si>
  <si>
    <t>Rupam Choudhary</t>
  </si>
  <si>
    <t>36137890</t>
  </si>
  <si>
    <t>Surbhi Mathur</t>
  </si>
  <si>
    <t>16380107</t>
  </si>
  <si>
    <t>Sushil Kumar Yadav</t>
  </si>
  <si>
    <t>28173403</t>
  </si>
  <si>
    <t>Swati Jain</t>
  </si>
  <si>
    <t>64457779</t>
  </si>
  <si>
    <t>Tillani Darshita Narayan</t>
  </si>
  <si>
    <t>81626336</t>
  </si>
  <si>
    <t>Vaishali Mewara</t>
  </si>
  <si>
    <t>90422655</t>
  </si>
  <si>
    <t>Vaishali Sharma</t>
  </si>
  <si>
    <t>30926252</t>
  </si>
  <si>
    <t>14535868</t>
  </si>
  <si>
    <t>RESPIRATORY MEDICINE</t>
  </si>
  <si>
    <t>09450383</t>
  </si>
  <si>
    <t>19222996</t>
  </si>
  <si>
    <t>49456945</t>
  </si>
  <si>
    <t>69725246</t>
  </si>
  <si>
    <t>41783776</t>
  </si>
  <si>
    <t>93071555</t>
  </si>
  <si>
    <t>29512286</t>
  </si>
  <si>
    <t>27800566</t>
  </si>
  <si>
    <t>63540796</t>
  </si>
  <si>
    <t>01097908</t>
  </si>
  <si>
    <t>81384160</t>
  </si>
  <si>
    <t>03110382</t>
  </si>
  <si>
    <t>48061608</t>
  </si>
  <si>
    <t>21856962</t>
  </si>
  <si>
    <t>21678346</t>
  </si>
  <si>
    <t>18589623</t>
  </si>
  <si>
    <t>70097110</t>
  </si>
  <si>
    <t>97173703</t>
  </si>
  <si>
    <t>17569957</t>
  </si>
  <si>
    <t>83249964</t>
  </si>
  <si>
    <t>88034129</t>
  </si>
  <si>
    <t>12806954</t>
  </si>
  <si>
    <t>29148533</t>
  </si>
  <si>
    <t>11655082</t>
  </si>
  <si>
    <t>05619695</t>
  </si>
  <si>
    <t>12298456</t>
  </si>
  <si>
    <t>12728437</t>
  </si>
  <si>
    <t>05853746</t>
  </si>
  <si>
    <t>70746649</t>
  </si>
  <si>
    <t>31257317</t>
  </si>
  <si>
    <t>54415524</t>
  </si>
  <si>
    <t>23412775</t>
  </si>
  <si>
    <t>86415704</t>
  </si>
  <si>
    <t>04842533</t>
  </si>
  <si>
    <t>80767148</t>
  </si>
  <si>
    <t>82826026</t>
  </si>
  <si>
    <t>71593024</t>
  </si>
  <si>
    <t>23858445</t>
  </si>
  <si>
    <t>08586269</t>
  </si>
  <si>
    <t>43294620</t>
  </si>
  <si>
    <t>11216049</t>
  </si>
  <si>
    <t>93267839</t>
  </si>
  <si>
    <t>88198317</t>
  </si>
  <si>
    <t>83850442</t>
  </si>
  <si>
    <t>54901147</t>
  </si>
  <si>
    <t>61860199</t>
  </si>
  <si>
    <t>70352201</t>
  </si>
  <si>
    <t>52168652</t>
  </si>
  <si>
    <t>88359822</t>
  </si>
  <si>
    <t>61149802</t>
  </si>
  <si>
    <t>70441761</t>
  </si>
  <si>
    <t>27465591</t>
  </si>
  <si>
    <t>54388907</t>
  </si>
  <si>
    <t>63433496</t>
  </si>
  <si>
    <t>09150053</t>
  </si>
  <si>
    <t>69360825</t>
  </si>
  <si>
    <t>89083551</t>
  </si>
  <si>
    <t>51323860</t>
  </si>
  <si>
    <t>23749169</t>
  </si>
  <si>
    <t>74840876</t>
  </si>
  <si>
    <t>08737702</t>
  </si>
  <si>
    <t>69382793</t>
  </si>
  <si>
    <t>46302200</t>
  </si>
  <si>
    <t>04129733</t>
  </si>
  <si>
    <t>01153752</t>
  </si>
  <si>
    <t>16127690</t>
  </si>
  <si>
    <t>48719586</t>
  </si>
  <si>
    <t>05399004</t>
  </si>
  <si>
    <t>09734533</t>
  </si>
  <si>
    <t>77236455</t>
  </si>
  <si>
    <t>74715208</t>
  </si>
  <si>
    <t>99057019</t>
  </si>
  <si>
    <t>Statistician-Cum-Assistant Professor</t>
  </si>
  <si>
    <t>18 YEARS</t>
  </si>
  <si>
    <t>11 Month</t>
  </si>
  <si>
    <t>06 Month</t>
  </si>
  <si>
    <t>03 Month</t>
  </si>
  <si>
    <t>07 Month</t>
  </si>
  <si>
    <t>05 Month</t>
  </si>
  <si>
    <t>Dr. Manish</t>
  </si>
  <si>
    <t>Dr. Yatika Shringi</t>
  </si>
  <si>
    <t>14.08.2025</t>
  </si>
  <si>
    <t>RMC-68349</t>
  </si>
  <si>
    <t>Dr. Patel Chetan Anantrai</t>
  </si>
  <si>
    <t>08.08.2025</t>
  </si>
  <si>
    <t>G-23417</t>
  </si>
  <si>
    <t>30.11.1995</t>
  </si>
  <si>
    <t>G-8211</t>
  </si>
  <si>
    <t>05.05.1998</t>
  </si>
  <si>
    <t>Dr. Anoop Meena</t>
  </si>
  <si>
    <t>RMC-74235</t>
  </si>
  <si>
    <t>22.08.2025</t>
  </si>
  <si>
    <t xml:space="preserve">40 YEARS </t>
  </si>
  <si>
    <t>16 YEARS</t>
  </si>
  <si>
    <t>12 YEARS</t>
  </si>
  <si>
    <t>09 YEARS</t>
  </si>
  <si>
    <t>04 YEARS</t>
  </si>
  <si>
    <t>02 YEARS</t>
  </si>
  <si>
    <t>01 YEARS</t>
  </si>
  <si>
    <t>17 YEARS</t>
  </si>
  <si>
    <t>15 YEARS</t>
  </si>
  <si>
    <t>25 YEARS</t>
  </si>
  <si>
    <t>27 YEARS</t>
  </si>
  <si>
    <t>43 YEARS</t>
  </si>
  <si>
    <t>10 YEARS</t>
  </si>
  <si>
    <t xml:space="preserve">17 YEARS </t>
  </si>
  <si>
    <t>08 YEARS</t>
  </si>
  <si>
    <t>05 YEARS</t>
  </si>
  <si>
    <t xml:space="preserve">04 YEARS </t>
  </si>
  <si>
    <t>03 YEARS</t>
  </si>
  <si>
    <t>11 YEARS</t>
  </si>
  <si>
    <t>14 YEARS</t>
  </si>
  <si>
    <t xml:space="preserve">12 YEARS </t>
  </si>
  <si>
    <t xml:space="preserve">13 YEARS </t>
  </si>
  <si>
    <t xml:space="preserve">05 YEARS </t>
  </si>
  <si>
    <t xml:space="preserve">43 YEARS </t>
  </si>
  <si>
    <t xml:space="preserve">09 YEARS </t>
  </si>
  <si>
    <t>07 YEARS</t>
  </si>
  <si>
    <t xml:space="preserve">03 YEARS </t>
  </si>
  <si>
    <t xml:space="preserve">25 YEARS </t>
  </si>
  <si>
    <t>13 YEARS</t>
  </si>
  <si>
    <t xml:space="preserve"> 11 YEARS </t>
  </si>
  <si>
    <t xml:space="preserve">06 YEARS </t>
  </si>
  <si>
    <t>06 YEARS</t>
  </si>
  <si>
    <t xml:space="preserve">20 YEARS </t>
  </si>
  <si>
    <t xml:space="preserve">15 YEARS </t>
  </si>
  <si>
    <t>19 YEARS</t>
  </si>
  <si>
    <t xml:space="preserve">07 YEARS  </t>
  </si>
  <si>
    <t xml:space="preserve">14 YEARS </t>
  </si>
  <si>
    <t xml:space="preserve">16 YEARS </t>
  </si>
  <si>
    <t xml:space="preserve">10 YEARS </t>
  </si>
  <si>
    <t xml:space="preserve">11 YEARS </t>
  </si>
  <si>
    <t xml:space="preserve">23 YEARS </t>
  </si>
  <si>
    <t xml:space="preserve">08 YEARS </t>
  </si>
  <si>
    <t>40 YEARS</t>
  </si>
  <si>
    <t xml:space="preserve">14 YEARS  </t>
  </si>
  <si>
    <t>42 YEARS</t>
  </si>
  <si>
    <t xml:space="preserve">24 YEARS </t>
  </si>
  <si>
    <t>28 YEARS</t>
  </si>
  <si>
    <t>Total Teaching Experience (in YEARS)</t>
  </si>
  <si>
    <t xml:space="preserve">02 YEARS </t>
  </si>
  <si>
    <t xml:space="preserve">01 YEARS </t>
  </si>
  <si>
    <t xml:space="preserve">10 MONTH </t>
  </si>
  <si>
    <t xml:space="preserve">06 MONTH </t>
  </si>
  <si>
    <t xml:space="preserve">04 MONTH </t>
  </si>
  <si>
    <t xml:space="preserve">02 MONTH </t>
  </si>
  <si>
    <t xml:space="preserve">01 MONTH </t>
  </si>
  <si>
    <t>DR. HIMANSHU</t>
  </si>
  <si>
    <t>DR. PARTH SHARMA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</si>
</sst>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Dr.&quot;\ @"/>
    <numFmt numFmtId="165" formatCode="&quot; Dr.&quot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sz val="12"/>
      <color theme="1"/>
      <name val="VERDANA"/>
      <family val="2"/>
    </font>
    <font>
      <sz val="11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36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 wrapText="1"/>
    </xf>
    <xf numFmtId="0" fontId="3" fillId="2" borderId="1" xfId="0" quotePrefix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1" xfId="0" quotePrefix="1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quotePrefix="1" applyFont="1" applyFill="1" applyBorder="1" applyAlignment="1">
      <alignment vertical="center"/>
    </xf>
    <xf numFmtId="0" fontId="2" fillId="2" borderId="1" xfId="0" quotePrefix="1" applyNumberFormat="1" applyFont="1" applyFill="1" applyBorder="1" applyAlignment="1">
      <alignment vertical="center"/>
    </xf>
    <xf numFmtId="0" fontId="3" fillId="2" borderId="1" xfId="0" quotePrefix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wrapText="1"/>
    </xf>
    <xf numFmtId="0" fontId="3" fillId="2" borderId="1" xfId="0" quotePrefix="1" applyNumberFormat="1" applyFont="1" applyFill="1" applyBorder="1" applyAlignment="1">
      <alignment vertical="center"/>
    </xf>
    <xf numFmtId="0" fontId="3" fillId="2" borderId="1" xfId="0" quotePrefix="1" applyNumberFormat="1" applyFont="1" applyFill="1" applyBorder="1" applyAlignment="1">
      <alignment horizontal="center" vertical="center" wrapText="1"/>
    </xf>
    <xf numFmtId="0" fontId="3" fillId="2" borderId="1" xfId="0" quotePrefix="1" applyNumberFormat="1" applyFont="1" applyFill="1" applyBorder="1" applyAlignment="1">
      <alignment horizontal="left"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/>
    <xf numFmtId="0" fontId="2" fillId="2" borderId="1" xfId="0" applyFont="1" applyFill="1" applyBorder="1" applyAlignment="1"/>
    <xf numFmtId="0" fontId="2" fillId="2" borderId="1" xfId="0" applyFont="1" applyFill="1" applyBorder="1"/>
    <xf numFmtId="0" fontId="2" fillId="2" borderId="0" xfId="0" applyFont="1" applyFill="1" applyBorder="1"/>
    <xf numFmtId="0" fontId="2" fillId="2" borderId="1" xfId="0" quotePrefix="1" applyFont="1" applyFill="1" applyBorder="1" applyAlignment="1">
      <alignment horizontal="left" vertical="center"/>
    </xf>
    <xf numFmtId="164" fontId="2" fillId="2" borderId="1" xfId="0" applyNumberFormat="1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vertical="center"/>
    </xf>
    <xf numFmtId="165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left" vertical="center"/>
    </xf>
    <xf numFmtId="0" fontId="2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3" fillId="2" borderId="1" xfId="0" quotePrefix="1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3" fillId="2" borderId="2" xfId="0" quotePrefix="1" applyFont="1" applyFill="1" applyBorder="1" applyAlignment="1">
      <alignment vertical="center"/>
    </xf>
    <xf numFmtId="0" fontId="3" fillId="2" borderId="3" xfId="0" quotePrefix="1" applyFont="1" applyFill="1" applyBorder="1" applyAlignment="1">
      <alignment vertical="center"/>
    </xf>
    <xf numFmtId="0" fontId="3" fillId="3" borderId="2" xfId="0" quotePrefix="1" applyNumberFormat="1" applyFont="1" applyFill="1" applyBorder="1" applyAlignment="1">
      <alignment vertical="center"/>
    </xf>
    <xf numFmtId="0" fontId="3" fillId="3" borderId="3" xfId="0" quotePrefix="1" applyNumberFormat="1" applyFont="1" applyFill="1" applyBorder="1" applyAlignment="1">
      <alignment vertical="center"/>
    </xf>
    <xf numFmtId="0" fontId="0" fillId="0" borderId="3" xfId="0" applyBorder="1" applyAlignment="1"/>
    <xf numFmtId="0" fontId="3" fillId="2" borderId="2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/>
    </xf>
    <xf numFmtId="0" fontId="4" fillId="2" borderId="5" xfId="0" applyFont="1" applyFill="1" applyBorder="1" applyAlignment="1"/>
    <xf numFmtId="0" fontId="4" fillId="2" borderId="14" xfId="0" applyFont="1" applyFill="1" applyBorder="1" applyAlignment="1"/>
    <xf numFmtId="0" fontId="4" fillId="2" borderId="6" xfId="0" applyFont="1" applyFill="1" applyBorder="1" applyAlignment="1"/>
    <xf numFmtId="0" fontId="3" fillId="2" borderId="2" xfId="0" quotePrefix="1" applyNumberFormat="1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4" xfId="0" applyBorder="1" applyAlignment="1"/>
    <xf numFmtId="0" fontId="4" fillId="2" borderId="5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3" fillId="2" borderId="8" xfId="0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/>
    </xf>
    <xf numFmtId="0" fontId="3" fillId="2" borderId="2" xfId="1" applyFont="1" applyFill="1" applyBorder="1" applyAlignment="1">
      <alignment vertical="center" wrapText="1"/>
    </xf>
    <xf numFmtId="0" fontId="3" fillId="2" borderId="3" xfId="1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3" borderId="0" xfId="0" applyFont="1" applyFill="1"/>
    <xf numFmtId="0" fontId="4" fillId="2" borderId="11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wrapText="1"/>
    </xf>
    <xf numFmtId="0" fontId="3" fillId="2" borderId="4" xfId="0" quotePrefix="1" applyFont="1" applyFill="1" applyBorder="1" applyAlignment="1">
      <alignment vertical="center"/>
    </xf>
    <xf numFmtId="0" fontId="3" fillId="2" borderId="2" xfId="0" quotePrefix="1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11" xfId="0" applyFont="1" applyFill="1" applyBorder="1" applyAlignment="1"/>
    <xf numFmtId="0" fontId="3" fillId="3" borderId="4" xfId="0" applyFont="1" applyFill="1" applyBorder="1" applyAlignment="1">
      <alignment horizontal="center" vertical="center" wrapText="1"/>
    </xf>
    <xf numFmtId="0" fontId="3" fillId="3" borderId="4" xfId="0" quotePrefix="1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3" fillId="2" borderId="1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left" vertical="center"/>
    </xf>
    <xf numFmtId="164" fontId="3" fillId="2" borderId="1" xfId="0" applyNumberFormat="1" applyFont="1" applyFill="1" applyBorder="1" applyAlignment="1">
      <alignment horizontal="left" vertical="center"/>
    </xf>
    <xf numFmtId="165" fontId="2" fillId="2" borderId="1" xfId="0" applyNumberFormat="1" applyFont="1" applyFill="1" applyBorder="1" applyAlignment="1">
      <alignment horizontal="left" vertical="center" wrapText="1"/>
    </xf>
    <xf numFmtId="0" fontId="2" fillId="2" borderId="1" xfId="0" quotePrefix="1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5" xfId="0" quotePrefix="1" applyFont="1" applyFill="1" applyBorder="1" applyAlignment="1">
      <alignment horizontal="center" vertical="center"/>
    </xf>
    <xf numFmtId="0" fontId="3" fillId="2" borderId="6" xfId="0" quotePrefix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6" xfId="0" applyFont="1" applyFill="1" applyBorder="1"/>
    <xf numFmtId="0" fontId="3" fillId="2" borderId="14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</cellXfs>
  <cellStyles count="3">
    <cellStyle name="Normal" xfId="0" builtinId="0"/>
    <cellStyle name="Normal 2" xfId="1" xr:uid="{00000000-0005-0000-0000-000001000000}"/>
    <cellStyle name="Normal 2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0" Type="http://schemas.openxmlformats.org/officeDocument/2006/relationships/image" Target="../media/image10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5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2.jpeg"/><Relationship Id="rId2" Type="http://schemas.openxmlformats.org/officeDocument/2006/relationships/image" Target="../media/image1.jpeg"/><Relationship Id="rId16" Type="http://schemas.openxmlformats.org/officeDocument/2006/relationships/image" Target="../media/image17.jpeg"/><Relationship Id="rId1" Type="http://schemas.openxmlformats.org/officeDocument/2006/relationships/image" Target="../media/image14.jpeg"/><Relationship Id="rId6" Type="http://schemas.openxmlformats.org/officeDocument/2006/relationships/image" Target="../media/image5.jpeg"/><Relationship Id="rId11" Type="http://schemas.openxmlformats.org/officeDocument/2006/relationships/image" Target="../media/image9.jpeg"/><Relationship Id="rId5" Type="http://schemas.openxmlformats.org/officeDocument/2006/relationships/image" Target="../media/image4.jpeg"/><Relationship Id="rId15" Type="http://schemas.openxmlformats.org/officeDocument/2006/relationships/image" Target="../media/image16.jpeg"/><Relationship Id="rId10" Type="http://schemas.openxmlformats.org/officeDocument/2006/relationships/image" Target="../media/image13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jpeg"/><Relationship Id="rId13" Type="http://schemas.openxmlformats.org/officeDocument/2006/relationships/image" Target="../media/image18.jpeg"/><Relationship Id="rId3" Type="http://schemas.openxmlformats.org/officeDocument/2006/relationships/image" Target="../media/image2.jpeg"/><Relationship Id="rId7" Type="http://schemas.openxmlformats.org/officeDocument/2006/relationships/image" Target="../media/image6.jpeg"/><Relationship Id="rId12" Type="http://schemas.openxmlformats.org/officeDocument/2006/relationships/image" Target="../media/image10.jpeg"/><Relationship Id="rId17" Type="http://schemas.openxmlformats.org/officeDocument/2006/relationships/image" Target="../media/image12.jpeg"/><Relationship Id="rId2" Type="http://schemas.openxmlformats.org/officeDocument/2006/relationships/image" Target="../media/image1.jpeg"/><Relationship Id="rId16" Type="http://schemas.openxmlformats.org/officeDocument/2006/relationships/image" Target="../media/image17.jpeg"/><Relationship Id="rId1" Type="http://schemas.openxmlformats.org/officeDocument/2006/relationships/image" Target="../media/image14.jpeg"/><Relationship Id="rId6" Type="http://schemas.openxmlformats.org/officeDocument/2006/relationships/image" Target="../media/image5.jpeg"/><Relationship Id="rId11" Type="http://schemas.openxmlformats.org/officeDocument/2006/relationships/image" Target="../media/image9.jpeg"/><Relationship Id="rId5" Type="http://schemas.openxmlformats.org/officeDocument/2006/relationships/image" Target="../media/image4.jpeg"/><Relationship Id="rId15" Type="http://schemas.openxmlformats.org/officeDocument/2006/relationships/image" Target="../media/image16.jpeg"/><Relationship Id="rId10" Type="http://schemas.openxmlformats.org/officeDocument/2006/relationships/image" Target="../media/image13.jpeg"/><Relationship Id="rId4" Type="http://schemas.openxmlformats.org/officeDocument/2006/relationships/image" Target="../media/image3.jpeg"/><Relationship Id="rId9" Type="http://schemas.openxmlformats.org/officeDocument/2006/relationships/image" Target="../media/image8.jpeg"/><Relationship Id="rId14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714376</xdr:colOff>
      <xdr:row>18</xdr:row>
      <xdr:rowOff>47625</xdr:rowOff>
    </xdr:from>
    <xdr:to>
      <xdr:col>10</xdr:col>
      <xdr:colOff>1475424</xdr:colOff>
      <xdr:row>18</xdr:row>
      <xdr:rowOff>47625</xdr:rowOff>
    </xdr:to>
    <xdr:pic>
      <xdr:nvPicPr>
        <xdr:cNvPr id="7" name="Picture 6" descr="Dr. Lekhni Vyas.jp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80407" y="5512594"/>
          <a:ext cx="547688" cy="642938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10</xdr:col>
      <xdr:colOff>738187</xdr:colOff>
      <xdr:row>38</xdr:row>
      <xdr:rowOff>80313</xdr:rowOff>
    </xdr:from>
    <xdr:to>
      <xdr:col>10</xdr:col>
      <xdr:colOff>1512791</xdr:colOff>
      <xdr:row>38</xdr:row>
      <xdr:rowOff>80313</xdr:rowOff>
    </xdr:to>
    <xdr:pic>
      <xdr:nvPicPr>
        <xdr:cNvPr id="19" name="Picture 18" descr="Mr. G. Indra Kumar.jp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4704218" y="17082438"/>
          <a:ext cx="573436" cy="550719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10</xdr:col>
      <xdr:colOff>698075</xdr:colOff>
      <xdr:row>104</xdr:row>
      <xdr:rowOff>95251</xdr:rowOff>
    </xdr:from>
    <xdr:to>
      <xdr:col>10</xdr:col>
      <xdr:colOff>1504760</xdr:colOff>
      <xdr:row>104</xdr:row>
      <xdr:rowOff>95251</xdr:rowOff>
    </xdr:to>
    <xdr:pic>
      <xdr:nvPicPr>
        <xdr:cNvPr id="50" name="Picture 49" descr="DR. AMIT KUMAR HARITWAL.jp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64106" y="49827657"/>
          <a:ext cx="611613" cy="85130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10</xdr:col>
      <xdr:colOff>655427</xdr:colOff>
      <xdr:row>106</xdr:row>
      <xdr:rowOff>142874</xdr:rowOff>
    </xdr:from>
    <xdr:to>
      <xdr:col>10</xdr:col>
      <xdr:colOff>1501330</xdr:colOff>
      <xdr:row>106</xdr:row>
      <xdr:rowOff>142874</xdr:rowOff>
    </xdr:to>
    <xdr:pic>
      <xdr:nvPicPr>
        <xdr:cNvPr id="51" name="Picture 50" descr="DR. PRANVEER SINGH.jp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621458" y="51815999"/>
          <a:ext cx="644735" cy="833438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10</xdr:col>
      <xdr:colOff>714375</xdr:colOff>
      <xdr:row>108</xdr:row>
      <xdr:rowOff>108737</xdr:rowOff>
    </xdr:from>
    <xdr:to>
      <xdr:col>10</xdr:col>
      <xdr:colOff>1499235</xdr:colOff>
      <xdr:row>108</xdr:row>
      <xdr:rowOff>108737</xdr:rowOff>
    </xdr:to>
    <xdr:pic>
      <xdr:nvPicPr>
        <xdr:cNvPr id="52" name="Picture 51" descr="DR. PRANSHU SHARMA.jp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4680406" y="52924862"/>
          <a:ext cx="571500" cy="809204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10</xdr:col>
      <xdr:colOff>728383</xdr:colOff>
      <xdr:row>16</xdr:row>
      <xdr:rowOff>52668</xdr:rowOff>
    </xdr:from>
    <xdr:to>
      <xdr:col>10</xdr:col>
      <xdr:colOff>1461337</xdr:colOff>
      <xdr:row>16</xdr:row>
      <xdr:rowOff>52668</xdr:rowOff>
    </xdr:to>
    <xdr:pic>
      <xdr:nvPicPr>
        <xdr:cNvPr id="212" name="Picture 211" descr="dr pooja kumari verma.jpg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702118" y="5106521"/>
          <a:ext cx="537882" cy="591670"/>
        </a:xfrm>
        <a:prstGeom prst="rect">
          <a:avLst/>
        </a:prstGeom>
      </xdr:spPr>
    </xdr:pic>
    <xdr:clientData/>
  </xdr:twoCellAnchor>
  <xdr:twoCellAnchor editAs="oneCell">
    <xdr:from>
      <xdr:col>10</xdr:col>
      <xdr:colOff>627529</xdr:colOff>
      <xdr:row>32</xdr:row>
      <xdr:rowOff>134471</xdr:rowOff>
    </xdr:from>
    <xdr:to>
      <xdr:col>10</xdr:col>
      <xdr:colOff>1455241</xdr:colOff>
      <xdr:row>32</xdr:row>
      <xdr:rowOff>134471</xdr:rowOff>
    </xdr:to>
    <xdr:pic>
      <xdr:nvPicPr>
        <xdr:cNvPr id="214" name="Picture 213" descr="dr yogesh balasahab.jpg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4601264" y="14309912"/>
          <a:ext cx="638736" cy="760095"/>
        </a:xfrm>
        <a:prstGeom prst="rect">
          <a:avLst/>
        </a:prstGeom>
      </xdr:spPr>
    </xdr:pic>
    <xdr:clientData/>
  </xdr:twoCellAnchor>
  <xdr:twoCellAnchor editAs="oneCell">
    <xdr:from>
      <xdr:col>10</xdr:col>
      <xdr:colOff>672352</xdr:colOff>
      <xdr:row>61</xdr:row>
      <xdr:rowOff>44825</xdr:rowOff>
    </xdr:from>
    <xdr:to>
      <xdr:col>10</xdr:col>
      <xdr:colOff>1538789</xdr:colOff>
      <xdr:row>61</xdr:row>
      <xdr:rowOff>44825</xdr:rowOff>
    </xdr:to>
    <xdr:pic>
      <xdr:nvPicPr>
        <xdr:cNvPr id="216" name="Picture 215" descr="dr shilpa visen.jpg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14646087" y="29247354"/>
          <a:ext cx="646981" cy="672352"/>
        </a:xfrm>
        <a:prstGeom prst="rect">
          <a:avLst/>
        </a:prstGeom>
      </xdr:spPr>
    </xdr:pic>
    <xdr:clientData/>
  </xdr:twoCellAnchor>
  <xdr:twoCellAnchor editAs="oneCell">
    <xdr:from>
      <xdr:col>10</xdr:col>
      <xdr:colOff>514350</xdr:colOff>
      <xdr:row>826</xdr:row>
      <xdr:rowOff>0</xdr:rowOff>
    </xdr:from>
    <xdr:to>
      <xdr:col>10</xdr:col>
      <xdr:colOff>1247775</xdr:colOff>
      <xdr:row>826</xdr:row>
      <xdr:rowOff>9938</xdr:rowOff>
    </xdr:to>
    <xdr:pic>
      <xdr:nvPicPr>
        <xdr:cNvPr id="239" name="Picture 238" descr="dr vaghela.jpg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14277975" y="252612525"/>
          <a:ext cx="581025" cy="764047"/>
        </a:xfrm>
        <a:prstGeom prst="rect">
          <a:avLst/>
        </a:prstGeom>
      </xdr:spPr>
    </xdr:pic>
    <xdr:clientData/>
  </xdr:twoCellAnchor>
  <xdr:twoCellAnchor editAs="oneCell">
    <xdr:from>
      <xdr:col>10</xdr:col>
      <xdr:colOff>738187</xdr:colOff>
      <xdr:row>122</xdr:row>
      <xdr:rowOff>0</xdr:rowOff>
    </xdr:from>
    <xdr:to>
      <xdr:col>10</xdr:col>
      <xdr:colOff>1487043</xdr:colOff>
      <xdr:row>122</xdr:row>
      <xdr:rowOff>0</xdr:rowOff>
    </xdr:to>
    <xdr:pic>
      <xdr:nvPicPr>
        <xdr:cNvPr id="284" name="Picture 283" descr="Dr. Neelam Goyal.jpg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4503883" y="61807873"/>
          <a:ext cx="547688" cy="69960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10</xdr:col>
      <xdr:colOff>714375</xdr:colOff>
      <xdr:row>122</xdr:row>
      <xdr:rowOff>0</xdr:rowOff>
    </xdr:from>
    <xdr:to>
      <xdr:col>10</xdr:col>
      <xdr:colOff>1499235</xdr:colOff>
      <xdr:row>122</xdr:row>
      <xdr:rowOff>0</xdr:rowOff>
    </xdr:to>
    <xdr:pic>
      <xdr:nvPicPr>
        <xdr:cNvPr id="288" name="Picture 287" descr="Dr. Pusushottam Maderna.jpg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4478000" y="58412617"/>
          <a:ext cx="571500" cy="613977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10</xdr:col>
      <xdr:colOff>733425</xdr:colOff>
      <xdr:row>54</xdr:row>
      <xdr:rowOff>57151</xdr:rowOff>
    </xdr:from>
    <xdr:to>
      <xdr:col>10</xdr:col>
      <xdr:colOff>1436198</xdr:colOff>
      <xdr:row>54</xdr:row>
      <xdr:rowOff>57151</xdr:rowOff>
    </xdr:to>
    <xdr:pic>
      <xdr:nvPicPr>
        <xdr:cNvPr id="242" name="Picture 241" descr="Itagappal.jpg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14497050" y="24469726"/>
          <a:ext cx="483317" cy="642504"/>
        </a:xfrm>
        <a:prstGeom prst="rect">
          <a:avLst/>
        </a:prstGeom>
      </xdr:spPr>
    </xdr:pic>
    <xdr:clientData/>
  </xdr:twoCellAnchor>
  <xdr:oneCellAnchor>
    <xdr:from>
      <xdr:col>10</xdr:col>
      <xdr:colOff>728382</xdr:colOff>
      <xdr:row>81</xdr:row>
      <xdr:rowOff>40143</xdr:rowOff>
    </xdr:from>
    <xdr:ext cx="856219" cy="0"/>
    <xdr:pic>
      <xdr:nvPicPr>
        <xdr:cNvPr id="20" name="Picture 19" descr="dr kharadi darshan.jp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7514794" y="46510937"/>
          <a:ext cx="856219" cy="0"/>
        </a:xfrm>
        <a:prstGeom prst="rect">
          <a:avLst/>
        </a:prstGeom>
      </xdr:spPr>
    </xdr:pic>
    <xdr:clientData/>
  </xdr:oneCellAnchor>
  <xdr:oneCellAnchor>
    <xdr:from>
      <xdr:col>10</xdr:col>
      <xdr:colOff>655427</xdr:colOff>
      <xdr:row>108</xdr:row>
      <xdr:rowOff>142874</xdr:rowOff>
    </xdr:from>
    <xdr:ext cx="845903" cy="0"/>
    <xdr:pic>
      <xdr:nvPicPr>
        <xdr:cNvPr id="21" name="Picture 20" descr="DR. PRANVEER SINGH.jpg">
          <a:extLst>
            <a:ext uri="{FF2B5EF4-FFF2-40B4-BE49-F238E27FC236}">
              <a16:creationId xmlns:a16="http://schemas.microsoft.com/office/drawing/2014/main" id="{99592C73-8546-4B94-AA99-FA27D59A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77582" y="23298477"/>
          <a:ext cx="845903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10</xdr:col>
      <xdr:colOff>714375</xdr:colOff>
      <xdr:row>110</xdr:row>
      <xdr:rowOff>108737</xdr:rowOff>
    </xdr:from>
    <xdr:ext cx="784860" cy="0"/>
    <xdr:pic>
      <xdr:nvPicPr>
        <xdr:cNvPr id="22" name="Picture 21" descr="DR. PRANSHU SHARMA.jpg">
          <a:extLst>
            <a:ext uri="{FF2B5EF4-FFF2-40B4-BE49-F238E27FC236}">
              <a16:creationId xmlns:a16="http://schemas.microsoft.com/office/drawing/2014/main" id="{9AC486DD-E4A4-41E5-AF32-DE76B0601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936530" y="23636582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10</xdr:col>
      <xdr:colOff>655427</xdr:colOff>
      <xdr:row>110</xdr:row>
      <xdr:rowOff>142874</xdr:rowOff>
    </xdr:from>
    <xdr:ext cx="845903" cy="0"/>
    <xdr:pic>
      <xdr:nvPicPr>
        <xdr:cNvPr id="23" name="Picture 22" descr="DR. PRANVEER SINGH.jpg">
          <a:extLst>
            <a:ext uri="{FF2B5EF4-FFF2-40B4-BE49-F238E27FC236}">
              <a16:creationId xmlns:a16="http://schemas.microsoft.com/office/drawing/2014/main" id="{1DF09FF3-47F5-45A7-B720-CB845498F4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77582" y="23670719"/>
          <a:ext cx="845903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695325</xdr:colOff>
      <xdr:row>9</xdr:row>
      <xdr:rowOff>28574</xdr:rowOff>
    </xdr:from>
    <xdr:to>
      <xdr:col>14</xdr:col>
      <xdr:colOff>697611</xdr:colOff>
      <xdr:row>9</xdr:row>
      <xdr:rowOff>28574</xdr:rowOff>
    </xdr:to>
    <xdr:pic>
      <xdr:nvPicPr>
        <xdr:cNvPr id="2" name="Picture 1" descr="0Dr. Stuti Srivastava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31450" y="1981199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714376</xdr:colOff>
      <xdr:row>18</xdr:row>
      <xdr:rowOff>47625</xdr:rowOff>
    </xdr:from>
    <xdr:to>
      <xdr:col>14</xdr:col>
      <xdr:colOff>715328</xdr:colOff>
      <xdr:row>18</xdr:row>
      <xdr:rowOff>47625</xdr:rowOff>
    </xdr:to>
    <xdr:pic>
      <xdr:nvPicPr>
        <xdr:cNvPr id="3" name="Picture 2" descr="Dr. Lekhni Vyas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3050501" y="3714750"/>
          <a:ext cx="761048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738187</xdr:colOff>
      <xdr:row>38</xdr:row>
      <xdr:rowOff>80313</xdr:rowOff>
    </xdr:from>
    <xdr:to>
      <xdr:col>14</xdr:col>
      <xdr:colOff>744633</xdr:colOff>
      <xdr:row>38</xdr:row>
      <xdr:rowOff>80313</xdr:rowOff>
    </xdr:to>
    <xdr:pic>
      <xdr:nvPicPr>
        <xdr:cNvPr id="4" name="Picture 3" descr="Mr. G. Indra Kumar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3074312" y="7576488"/>
          <a:ext cx="774604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698075</xdr:colOff>
      <xdr:row>104</xdr:row>
      <xdr:rowOff>95251</xdr:rowOff>
    </xdr:from>
    <xdr:to>
      <xdr:col>14</xdr:col>
      <xdr:colOff>701015</xdr:colOff>
      <xdr:row>104</xdr:row>
      <xdr:rowOff>95251</xdr:rowOff>
    </xdr:to>
    <xdr:pic>
      <xdr:nvPicPr>
        <xdr:cNvPr id="5" name="Picture 4" descr="DR. AMIT KUMAR HARITWAL.jpg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3034200" y="20412076"/>
          <a:ext cx="806685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655427</xdr:colOff>
      <xdr:row>106</xdr:row>
      <xdr:rowOff>142874</xdr:rowOff>
    </xdr:from>
    <xdr:to>
      <xdr:col>14</xdr:col>
      <xdr:colOff>657249</xdr:colOff>
      <xdr:row>106</xdr:row>
      <xdr:rowOff>142874</xdr:rowOff>
    </xdr:to>
    <xdr:pic>
      <xdr:nvPicPr>
        <xdr:cNvPr id="6" name="Picture 5" descr="DR. PRANVEER SINGH.jpg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991552" y="20840699"/>
          <a:ext cx="845903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714375</xdr:colOff>
      <xdr:row>108</xdr:row>
      <xdr:rowOff>108737</xdr:rowOff>
    </xdr:from>
    <xdr:to>
      <xdr:col>14</xdr:col>
      <xdr:colOff>718185</xdr:colOff>
      <xdr:row>108</xdr:row>
      <xdr:rowOff>108737</xdr:rowOff>
    </xdr:to>
    <xdr:pic>
      <xdr:nvPicPr>
        <xdr:cNvPr id="7" name="Picture 6" descr="DR. PRANSHU SHARMA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3050500" y="21187562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728383</xdr:colOff>
      <xdr:row>16</xdr:row>
      <xdr:rowOff>52668</xdr:rowOff>
    </xdr:from>
    <xdr:to>
      <xdr:col>14</xdr:col>
      <xdr:colOff>728854</xdr:colOff>
      <xdr:row>16</xdr:row>
      <xdr:rowOff>52668</xdr:rowOff>
    </xdr:to>
    <xdr:pic>
      <xdr:nvPicPr>
        <xdr:cNvPr id="8" name="Picture 7" descr="dr pooja kumari verma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3064508" y="3338793"/>
          <a:ext cx="732954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627529</xdr:colOff>
      <xdr:row>32</xdr:row>
      <xdr:rowOff>134471</xdr:rowOff>
    </xdr:from>
    <xdr:to>
      <xdr:col>14</xdr:col>
      <xdr:colOff>628492</xdr:colOff>
      <xdr:row>32</xdr:row>
      <xdr:rowOff>134471</xdr:rowOff>
    </xdr:to>
    <xdr:pic>
      <xdr:nvPicPr>
        <xdr:cNvPr id="9" name="Picture 8" descr="dr yogesh balasahab.jpg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963654" y="6487646"/>
          <a:ext cx="827712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672352</xdr:colOff>
      <xdr:row>61</xdr:row>
      <xdr:rowOff>44825</xdr:rowOff>
    </xdr:from>
    <xdr:to>
      <xdr:col>14</xdr:col>
      <xdr:colOff>672690</xdr:colOff>
      <xdr:row>61</xdr:row>
      <xdr:rowOff>44825</xdr:rowOff>
    </xdr:to>
    <xdr:pic>
      <xdr:nvPicPr>
        <xdr:cNvPr id="10" name="Picture 9" descr="dr shilpa visen.jpg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3008477" y="12132050"/>
          <a:ext cx="866437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728382</xdr:colOff>
      <xdr:row>83</xdr:row>
      <xdr:rowOff>40143</xdr:rowOff>
    </xdr:from>
    <xdr:to>
      <xdr:col>14</xdr:col>
      <xdr:colOff>729413</xdr:colOff>
      <xdr:row>83</xdr:row>
      <xdr:rowOff>40143</xdr:rowOff>
    </xdr:to>
    <xdr:pic>
      <xdr:nvPicPr>
        <xdr:cNvPr id="11" name="Picture 10" descr="dr kharadi darshan.jpg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064507" y="16337418"/>
          <a:ext cx="856219" cy="0"/>
        </a:xfrm>
        <a:prstGeom prst="rect">
          <a:avLst/>
        </a:prstGeom>
      </xdr:spPr>
    </xdr:pic>
    <xdr:clientData/>
  </xdr:twoCellAnchor>
  <xdr:twoCellAnchor editAs="oneCell">
    <xdr:from>
      <xdr:col>14</xdr:col>
      <xdr:colOff>514350</xdr:colOff>
      <xdr:row>823</xdr:row>
      <xdr:rowOff>0</xdr:rowOff>
    </xdr:from>
    <xdr:to>
      <xdr:col>14</xdr:col>
      <xdr:colOff>609600</xdr:colOff>
      <xdr:row>823</xdr:row>
      <xdr:rowOff>9938</xdr:rowOff>
    </xdr:to>
    <xdr:pic>
      <xdr:nvPicPr>
        <xdr:cNvPr id="12" name="Picture 11" descr="dr vaghela.jpg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2850475" y="160315275"/>
          <a:ext cx="733425" cy="9938"/>
        </a:xfrm>
        <a:prstGeom prst="rect">
          <a:avLst/>
        </a:prstGeom>
      </xdr:spPr>
    </xdr:pic>
    <xdr:clientData/>
  </xdr:twoCellAnchor>
  <xdr:twoCellAnchor editAs="oneCell">
    <xdr:from>
      <xdr:col>14</xdr:col>
      <xdr:colOff>738187</xdr:colOff>
      <xdr:row>122</xdr:row>
      <xdr:rowOff>0</xdr:rowOff>
    </xdr:from>
    <xdr:to>
      <xdr:col>14</xdr:col>
      <xdr:colOff>741806</xdr:colOff>
      <xdr:row>122</xdr:row>
      <xdr:rowOff>0</xdr:rowOff>
    </xdr:to>
    <xdr:pic>
      <xdr:nvPicPr>
        <xdr:cNvPr id="13" name="Picture 12" descr="Dr. Neelam Goyal.jpg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3074312" y="23745825"/>
          <a:ext cx="748856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751084</xdr:colOff>
      <xdr:row>175</xdr:row>
      <xdr:rowOff>0</xdr:rowOff>
    </xdr:from>
    <xdr:to>
      <xdr:col>14</xdr:col>
      <xdr:colOff>754717</xdr:colOff>
      <xdr:row>175</xdr:row>
      <xdr:rowOff>941</xdr:rowOff>
    </xdr:to>
    <xdr:pic>
      <xdr:nvPicPr>
        <xdr:cNvPr id="14" name="Picture 13" descr="DR. KALIKA.jp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3087209" y="34089975"/>
          <a:ext cx="765633" cy="94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714375</xdr:colOff>
      <xdr:row>122</xdr:row>
      <xdr:rowOff>0</xdr:rowOff>
    </xdr:from>
    <xdr:to>
      <xdr:col>14</xdr:col>
      <xdr:colOff>718185</xdr:colOff>
      <xdr:row>122</xdr:row>
      <xdr:rowOff>0</xdr:rowOff>
    </xdr:to>
    <xdr:pic>
      <xdr:nvPicPr>
        <xdr:cNvPr id="15" name="Picture 14" descr="Dr. Pusushottam Maderna.jpg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3050500" y="23745825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14</xdr:col>
      <xdr:colOff>438150</xdr:colOff>
      <xdr:row>693</xdr:row>
      <xdr:rowOff>76199</xdr:rowOff>
    </xdr:from>
    <xdr:to>
      <xdr:col>14</xdr:col>
      <xdr:colOff>613791</xdr:colOff>
      <xdr:row>693</xdr:row>
      <xdr:rowOff>78652</xdr:rowOff>
    </xdr:to>
    <xdr:pic>
      <xdr:nvPicPr>
        <xdr:cNvPr id="16" name="Picture 15" descr="DR NEHA GOYAL.jpg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2774275" y="134750174"/>
          <a:ext cx="699516" cy="2453"/>
        </a:xfrm>
        <a:prstGeom prst="rect">
          <a:avLst/>
        </a:prstGeom>
      </xdr:spPr>
    </xdr:pic>
    <xdr:clientData/>
  </xdr:twoCellAnchor>
  <xdr:twoCellAnchor editAs="oneCell">
    <xdr:from>
      <xdr:col>14</xdr:col>
      <xdr:colOff>723900</xdr:colOff>
      <xdr:row>316</xdr:row>
      <xdr:rowOff>47625</xdr:rowOff>
    </xdr:from>
    <xdr:to>
      <xdr:col>14</xdr:col>
      <xdr:colOff>727710</xdr:colOff>
      <xdr:row>316</xdr:row>
      <xdr:rowOff>48174</xdr:rowOff>
    </xdr:to>
    <xdr:pic>
      <xdr:nvPicPr>
        <xdr:cNvPr id="17" name="Picture 16" descr="Bhavna.jpeg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3060025" y="61607700"/>
          <a:ext cx="584835" cy="549"/>
        </a:xfrm>
        <a:prstGeom prst="rect">
          <a:avLst/>
        </a:prstGeom>
      </xdr:spPr>
    </xdr:pic>
    <xdr:clientData/>
  </xdr:twoCellAnchor>
  <xdr:twoCellAnchor editAs="oneCell">
    <xdr:from>
      <xdr:col>14</xdr:col>
      <xdr:colOff>733425</xdr:colOff>
      <xdr:row>54</xdr:row>
      <xdr:rowOff>57151</xdr:rowOff>
    </xdr:from>
    <xdr:to>
      <xdr:col>14</xdr:col>
      <xdr:colOff>735502</xdr:colOff>
      <xdr:row>54</xdr:row>
      <xdr:rowOff>57151</xdr:rowOff>
    </xdr:to>
    <xdr:pic>
      <xdr:nvPicPr>
        <xdr:cNvPr id="18" name="Picture 17" descr="Itagappal.jpg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3069550" y="10620376"/>
          <a:ext cx="702773" cy="0"/>
        </a:xfrm>
        <a:prstGeom prst="rect">
          <a:avLst/>
        </a:prstGeom>
      </xdr:spPr>
    </xdr:pic>
    <xdr:clientData/>
  </xdr:twoCellAnchor>
  <xdr:oneCellAnchor>
    <xdr:from>
      <xdr:col>14</xdr:col>
      <xdr:colOff>728382</xdr:colOff>
      <xdr:row>81</xdr:row>
      <xdr:rowOff>40143</xdr:rowOff>
    </xdr:from>
    <xdr:ext cx="856219" cy="0"/>
    <xdr:pic>
      <xdr:nvPicPr>
        <xdr:cNvPr id="19" name="Picture 18" descr="dr kharadi darshan.jpg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3064507" y="15956418"/>
          <a:ext cx="856219" cy="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28574</xdr:rowOff>
    </xdr:from>
    <xdr:to>
      <xdr:col>6</xdr:col>
      <xdr:colOff>750189</xdr:colOff>
      <xdr:row>0</xdr:row>
      <xdr:rowOff>28574</xdr:rowOff>
    </xdr:to>
    <xdr:pic>
      <xdr:nvPicPr>
        <xdr:cNvPr id="2" name="Picture 1" descr="0Dr. Stuti Srivastava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859750" y="1981199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761048</xdr:colOff>
      <xdr:row>2</xdr:row>
      <xdr:rowOff>0</xdr:rowOff>
    </xdr:to>
    <xdr:pic>
      <xdr:nvPicPr>
        <xdr:cNvPr id="3" name="Picture 2" descr="Dr. Lekhni Vyas.jp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878801" y="3714750"/>
          <a:ext cx="761048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5</xdr:row>
      <xdr:rowOff>80313</xdr:rowOff>
    </xdr:from>
    <xdr:to>
      <xdr:col>6</xdr:col>
      <xdr:colOff>774604</xdr:colOff>
      <xdr:row>5</xdr:row>
      <xdr:rowOff>80313</xdr:rowOff>
    </xdr:to>
    <xdr:pic>
      <xdr:nvPicPr>
        <xdr:cNvPr id="4" name="Picture 3" descr="Mr. G. Indra Kumar.jp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902612" y="7576488"/>
          <a:ext cx="774604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806685</xdr:colOff>
      <xdr:row>16</xdr:row>
      <xdr:rowOff>0</xdr:rowOff>
    </xdr:to>
    <xdr:pic>
      <xdr:nvPicPr>
        <xdr:cNvPr id="5" name="Picture 4" descr="DR. AMIT KUMAR HARITWAL.jp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0862500" y="20412076"/>
          <a:ext cx="806685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845903</xdr:colOff>
      <xdr:row>16</xdr:row>
      <xdr:rowOff>0</xdr:rowOff>
    </xdr:to>
    <xdr:pic>
      <xdr:nvPicPr>
        <xdr:cNvPr id="6" name="Picture 5" descr="DR. PRANVEER SINGH.jp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819852" y="20840699"/>
          <a:ext cx="845903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16</xdr:row>
      <xdr:rowOff>0</xdr:rowOff>
    </xdr:from>
    <xdr:to>
      <xdr:col>6</xdr:col>
      <xdr:colOff>784860</xdr:colOff>
      <xdr:row>16</xdr:row>
      <xdr:rowOff>0</xdr:rowOff>
    </xdr:to>
    <xdr:pic>
      <xdr:nvPicPr>
        <xdr:cNvPr id="7" name="Picture 6" descr="DR. PRANSHU SHARMA.jp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0878800" y="21187562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732954</xdr:colOff>
      <xdr:row>2</xdr:row>
      <xdr:rowOff>0</xdr:rowOff>
    </xdr:to>
    <xdr:pic>
      <xdr:nvPicPr>
        <xdr:cNvPr id="8" name="Picture 7" descr="dr pooja kumari verma.jp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0892808" y="3338793"/>
          <a:ext cx="732954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4</xdr:row>
      <xdr:rowOff>134471</xdr:rowOff>
    </xdr:from>
    <xdr:to>
      <xdr:col>6</xdr:col>
      <xdr:colOff>827712</xdr:colOff>
      <xdr:row>4</xdr:row>
      <xdr:rowOff>134471</xdr:rowOff>
    </xdr:to>
    <xdr:pic>
      <xdr:nvPicPr>
        <xdr:cNvPr id="9" name="Picture 8" descr="dr yogesh balasahab.jp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791954" y="6487646"/>
          <a:ext cx="827712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866437</xdr:colOff>
      <xdr:row>10</xdr:row>
      <xdr:rowOff>0</xdr:rowOff>
    </xdr:to>
    <xdr:pic>
      <xdr:nvPicPr>
        <xdr:cNvPr id="10" name="Picture 9" descr="dr shilpa visen.jp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836777" y="12132050"/>
          <a:ext cx="866437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14</xdr:row>
      <xdr:rowOff>0</xdr:rowOff>
    </xdr:from>
    <xdr:to>
      <xdr:col>6</xdr:col>
      <xdr:colOff>856219</xdr:colOff>
      <xdr:row>14</xdr:row>
      <xdr:rowOff>0</xdr:rowOff>
    </xdr:to>
    <xdr:pic>
      <xdr:nvPicPr>
        <xdr:cNvPr id="11" name="Picture 10" descr="dr kharadi darshan.jp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892807" y="16337418"/>
          <a:ext cx="856219" cy="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733425</xdr:colOff>
      <xdr:row>135</xdr:row>
      <xdr:rowOff>9938</xdr:rowOff>
    </xdr:to>
    <xdr:pic>
      <xdr:nvPicPr>
        <xdr:cNvPr id="12" name="Picture 11" descr="dr vaghela.jp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678775" y="158696025"/>
          <a:ext cx="733425" cy="9938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748856</xdr:colOff>
      <xdr:row>17</xdr:row>
      <xdr:rowOff>0</xdr:rowOff>
    </xdr:to>
    <xdr:pic>
      <xdr:nvPicPr>
        <xdr:cNvPr id="13" name="Picture 12" descr="Dr. Neelam Goyal.jp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20902612" y="23745825"/>
          <a:ext cx="748856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26</xdr:row>
      <xdr:rowOff>0</xdr:rowOff>
    </xdr:from>
    <xdr:to>
      <xdr:col>6</xdr:col>
      <xdr:colOff>765633</xdr:colOff>
      <xdr:row>26</xdr:row>
      <xdr:rowOff>941</xdr:rowOff>
    </xdr:to>
    <xdr:pic>
      <xdr:nvPicPr>
        <xdr:cNvPr id="14" name="Picture 13" descr="DR. KALIKA.jp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915509" y="34089975"/>
          <a:ext cx="765633" cy="94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17</xdr:row>
      <xdr:rowOff>0</xdr:rowOff>
    </xdr:from>
    <xdr:to>
      <xdr:col>6</xdr:col>
      <xdr:colOff>784860</xdr:colOff>
      <xdr:row>17</xdr:row>
      <xdr:rowOff>0</xdr:rowOff>
    </xdr:to>
    <xdr:pic>
      <xdr:nvPicPr>
        <xdr:cNvPr id="15" name="Picture 14" descr="Dr. Pusushottam Maderna.jp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20878800" y="23745825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twoCellAnchor>
  <xdr:twoCellAnchor editAs="oneCell">
    <xdr:from>
      <xdr:col>6</xdr:col>
      <xdr:colOff>0</xdr:colOff>
      <xdr:row>135</xdr:row>
      <xdr:rowOff>0</xdr:rowOff>
    </xdr:from>
    <xdr:to>
      <xdr:col>6</xdr:col>
      <xdr:colOff>699516</xdr:colOff>
      <xdr:row>135</xdr:row>
      <xdr:rowOff>2453</xdr:rowOff>
    </xdr:to>
    <xdr:pic>
      <xdr:nvPicPr>
        <xdr:cNvPr id="16" name="Picture 15" descr="DR NEHA GOYAL.jp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20602575" y="133969124"/>
          <a:ext cx="699516" cy="2453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66</xdr:row>
      <xdr:rowOff>47625</xdr:rowOff>
    </xdr:from>
    <xdr:to>
      <xdr:col>6</xdr:col>
      <xdr:colOff>584835</xdr:colOff>
      <xdr:row>66</xdr:row>
      <xdr:rowOff>48174</xdr:rowOff>
    </xdr:to>
    <xdr:pic>
      <xdr:nvPicPr>
        <xdr:cNvPr id="17" name="Picture 16" descr="Bhavna.jpe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20888325" y="61607700"/>
          <a:ext cx="584835" cy="549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8</xdr:row>
      <xdr:rowOff>57151</xdr:rowOff>
    </xdr:from>
    <xdr:to>
      <xdr:col>6</xdr:col>
      <xdr:colOff>702773</xdr:colOff>
      <xdr:row>8</xdr:row>
      <xdr:rowOff>57151</xdr:rowOff>
    </xdr:to>
    <xdr:pic>
      <xdr:nvPicPr>
        <xdr:cNvPr id="18" name="Picture 17" descr="Itagappal.jp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20897850" y="10620376"/>
          <a:ext cx="702773" cy="0"/>
        </a:xfrm>
        <a:prstGeom prst="rect">
          <a:avLst/>
        </a:prstGeom>
      </xdr:spPr>
    </xdr:pic>
    <xdr:clientData/>
  </xdr:twoCellAnchor>
  <xdr:oneCellAnchor>
    <xdr:from>
      <xdr:col>6</xdr:col>
      <xdr:colOff>0</xdr:colOff>
      <xdr:row>14</xdr:row>
      <xdr:rowOff>0</xdr:rowOff>
    </xdr:from>
    <xdr:ext cx="856219" cy="0"/>
    <xdr:pic>
      <xdr:nvPicPr>
        <xdr:cNvPr id="19" name="Picture 18" descr="dr kharadi darshan.jp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892807" y="15956418"/>
          <a:ext cx="856219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1</xdr:row>
      <xdr:rowOff>28574</xdr:rowOff>
    </xdr:from>
    <xdr:ext cx="750189" cy="0"/>
    <xdr:pic>
      <xdr:nvPicPr>
        <xdr:cNvPr id="20" name="Picture 19" descr="0Dr. Stuti Srivastava.jp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</xdr:row>
      <xdr:rowOff>28574</xdr:rowOff>
    </xdr:from>
    <xdr:ext cx="750189" cy="0"/>
    <xdr:pic>
      <xdr:nvPicPr>
        <xdr:cNvPr id="21" name="Picture 20" descr="0Dr. Stuti Srivastava.jp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</xdr:row>
      <xdr:rowOff>28574</xdr:rowOff>
    </xdr:from>
    <xdr:ext cx="750189" cy="0"/>
    <xdr:pic>
      <xdr:nvPicPr>
        <xdr:cNvPr id="22" name="Picture 21" descr="0Dr. Stuti Srivastava.jp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</xdr:row>
      <xdr:rowOff>28574</xdr:rowOff>
    </xdr:from>
    <xdr:ext cx="750189" cy="0"/>
    <xdr:pic>
      <xdr:nvPicPr>
        <xdr:cNvPr id="23" name="Picture 22" descr="0Dr. Stuti Srivastava.jpg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</xdr:row>
      <xdr:rowOff>28574</xdr:rowOff>
    </xdr:from>
    <xdr:ext cx="750189" cy="0"/>
    <xdr:pic>
      <xdr:nvPicPr>
        <xdr:cNvPr id="24" name="Picture 23" descr="0Dr. Stuti Srivastava.jpg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</xdr:row>
      <xdr:rowOff>28574</xdr:rowOff>
    </xdr:from>
    <xdr:ext cx="750189" cy="0"/>
    <xdr:pic>
      <xdr:nvPicPr>
        <xdr:cNvPr id="25" name="Picture 24" descr="0Dr. Stuti Srivastava.jpg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</xdr:row>
      <xdr:rowOff>28574</xdr:rowOff>
    </xdr:from>
    <xdr:ext cx="750189" cy="0"/>
    <xdr:pic>
      <xdr:nvPicPr>
        <xdr:cNvPr id="26" name="Picture 25" descr="0Dr. Stuti Srivastava.jpg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</xdr:row>
      <xdr:rowOff>28574</xdr:rowOff>
    </xdr:from>
    <xdr:ext cx="750189" cy="0"/>
    <xdr:pic>
      <xdr:nvPicPr>
        <xdr:cNvPr id="27" name="Picture 26" descr="0Dr. Stuti Srivastava.jpg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</xdr:row>
      <xdr:rowOff>28574</xdr:rowOff>
    </xdr:from>
    <xdr:ext cx="750189" cy="0"/>
    <xdr:pic>
      <xdr:nvPicPr>
        <xdr:cNvPr id="28" name="Picture 27" descr="0Dr. Stuti Srivastava.jpg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</xdr:row>
      <xdr:rowOff>28574</xdr:rowOff>
    </xdr:from>
    <xdr:ext cx="750189" cy="0"/>
    <xdr:pic>
      <xdr:nvPicPr>
        <xdr:cNvPr id="29" name="Picture 28" descr="0Dr. Stuti Srivastava.jpg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11</xdr:row>
      <xdr:rowOff>28574</xdr:rowOff>
    </xdr:from>
    <xdr:ext cx="750189" cy="0"/>
    <xdr:pic>
      <xdr:nvPicPr>
        <xdr:cNvPr id="30" name="Picture 29" descr="0Dr. Stuti Srivastava.jpg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12</xdr:row>
      <xdr:rowOff>28574</xdr:rowOff>
    </xdr:from>
    <xdr:ext cx="750189" cy="0"/>
    <xdr:pic>
      <xdr:nvPicPr>
        <xdr:cNvPr id="31" name="Picture 30" descr="0Dr. Stuti Srivastava.jpg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13</xdr:row>
      <xdr:rowOff>28574</xdr:rowOff>
    </xdr:from>
    <xdr:ext cx="750189" cy="0"/>
    <xdr:pic>
      <xdr:nvPicPr>
        <xdr:cNvPr id="32" name="Picture 31" descr="0Dr. Stuti Srivastava.jpg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14</xdr:row>
      <xdr:rowOff>28574</xdr:rowOff>
    </xdr:from>
    <xdr:ext cx="750189" cy="0"/>
    <xdr:pic>
      <xdr:nvPicPr>
        <xdr:cNvPr id="33" name="Picture 32" descr="0Dr. Stuti Srivastava.jpg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15</xdr:row>
      <xdr:rowOff>28574</xdr:rowOff>
    </xdr:from>
    <xdr:ext cx="750189" cy="0"/>
    <xdr:pic>
      <xdr:nvPicPr>
        <xdr:cNvPr id="34" name="Picture 33" descr="0Dr. Stuti Srivastava.jpg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16</xdr:row>
      <xdr:rowOff>28574</xdr:rowOff>
    </xdr:from>
    <xdr:ext cx="750189" cy="0"/>
    <xdr:pic>
      <xdr:nvPicPr>
        <xdr:cNvPr id="35" name="Picture 34" descr="0Dr. Stuti Srivastava.jpg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17</xdr:row>
      <xdr:rowOff>28574</xdr:rowOff>
    </xdr:from>
    <xdr:ext cx="750189" cy="0"/>
    <xdr:pic>
      <xdr:nvPicPr>
        <xdr:cNvPr id="36" name="Picture 35" descr="0Dr. Stuti Srivastava.jpg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18</xdr:row>
      <xdr:rowOff>28574</xdr:rowOff>
    </xdr:from>
    <xdr:ext cx="750189" cy="0"/>
    <xdr:pic>
      <xdr:nvPicPr>
        <xdr:cNvPr id="37" name="Picture 36" descr="0Dr. Stuti Srivastava.jpg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19</xdr:row>
      <xdr:rowOff>28574</xdr:rowOff>
    </xdr:from>
    <xdr:ext cx="750189" cy="0"/>
    <xdr:pic>
      <xdr:nvPicPr>
        <xdr:cNvPr id="38" name="Picture 37" descr="0Dr. Stuti Srivastava.jpg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20</xdr:row>
      <xdr:rowOff>28574</xdr:rowOff>
    </xdr:from>
    <xdr:ext cx="750189" cy="0"/>
    <xdr:pic>
      <xdr:nvPicPr>
        <xdr:cNvPr id="39" name="Picture 38" descr="0Dr. Stuti Srivastava.jpg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21</xdr:row>
      <xdr:rowOff>28574</xdr:rowOff>
    </xdr:from>
    <xdr:ext cx="750189" cy="0"/>
    <xdr:pic>
      <xdr:nvPicPr>
        <xdr:cNvPr id="40" name="Picture 39" descr="0Dr. Stuti Srivastava.jpg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22</xdr:row>
      <xdr:rowOff>28574</xdr:rowOff>
    </xdr:from>
    <xdr:ext cx="750189" cy="0"/>
    <xdr:pic>
      <xdr:nvPicPr>
        <xdr:cNvPr id="41" name="Picture 40" descr="0Dr. Stuti Srivastava.jpg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23</xdr:row>
      <xdr:rowOff>28574</xdr:rowOff>
    </xdr:from>
    <xdr:ext cx="750189" cy="0"/>
    <xdr:pic>
      <xdr:nvPicPr>
        <xdr:cNvPr id="42" name="Picture 41" descr="0Dr. Stuti Srivastava.jpg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24</xdr:row>
      <xdr:rowOff>28574</xdr:rowOff>
    </xdr:from>
    <xdr:ext cx="750189" cy="0"/>
    <xdr:pic>
      <xdr:nvPicPr>
        <xdr:cNvPr id="43" name="Picture 42" descr="0Dr. Stuti Srivastava.jpg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25</xdr:row>
      <xdr:rowOff>28574</xdr:rowOff>
    </xdr:from>
    <xdr:ext cx="750189" cy="0"/>
    <xdr:pic>
      <xdr:nvPicPr>
        <xdr:cNvPr id="44" name="Picture 43" descr="0Dr. Stuti Srivastava.jpg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26</xdr:row>
      <xdr:rowOff>28574</xdr:rowOff>
    </xdr:from>
    <xdr:ext cx="750189" cy="0"/>
    <xdr:pic>
      <xdr:nvPicPr>
        <xdr:cNvPr id="45" name="Picture 44" descr="0Dr. Stuti Srivastava.jpg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27</xdr:row>
      <xdr:rowOff>28574</xdr:rowOff>
    </xdr:from>
    <xdr:ext cx="750189" cy="0"/>
    <xdr:pic>
      <xdr:nvPicPr>
        <xdr:cNvPr id="46" name="Picture 45" descr="0Dr. Stuti Srivastava.jpg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28</xdr:row>
      <xdr:rowOff>28574</xdr:rowOff>
    </xdr:from>
    <xdr:ext cx="750189" cy="0"/>
    <xdr:pic>
      <xdr:nvPicPr>
        <xdr:cNvPr id="47" name="Picture 46" descr="0Dr. Stuti Srivastava.jpg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29</xdr:row>
      <xdr:rowOff>28574</xdr:rowOff>
    </xdr:from>
    <xdr:ext cx="750189" cy="0"/>
    <xdr:pic>
      <xdr:nvPicPr>
        <xdr:cNvPr id="48" name="Picture 47" descr="0Dr. Stuti Srivastava.jpg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30</xdr:row>
      <xdr:rowOff>28574</xdr:rowOff>
    </xdr:from>
    <xdr:ext cx="750189" cy="0"/>
    <xdr:pic>
      <xdr:nvPicPr>
        <xdr:cNvPr id="49" name="Picture 48" descr="0Dr. Stuti Srivastava.jpg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31</xdr:row>
      <xdr:rowOff>28574</xdr:rowOff>
    </xdr:from>
    <xdr:ext cx="750189" cy="0"/>
    <xdr:pic>
      <xdr:nvPicPr>
        <xdr:cNvPr id="50" name="Picture 49" descr="0Dr. Stuti Srivastava.jpg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32</xdr:row>
      <xdr:rowOff>28574</xdr:rowOff>
    </xdr:from>
    <xdr:ext cx="750189" cy="0"/>
    <xdr:pic>
      <xdr:nvPicPr>
        <xdr:cNvPr id="51" name="Picture 50" descr="0Dr. Stuti Srivastava.jpg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33</xdr:row>
      <xdr:rowOff>28574</xdr:rowOff>
    </xdr:from>
    <xdr:ext cx="750189" cy="0"/>
    <xdr:pic>
      <xdr:nvPicPr>
        <xdr:cNvPr id="52" name="Picture 51" descr="0Dr. Stuti Srivastava.jpg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34</xdr:row>
      <xdr:rowOff>28574</xdr:rowOff>
    </xdr:from>
    <xdr:ext cx="750189" cy="0"/>
    <xdr:pic>
      <xdr:nvPicPr>
        <xdr:cNvPr id="53" name="Picture 52" descr="0Dr. Stuti Srivastava.jpg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35</xdr:row>
      <xdr:rowOff>28574</xdr:rowOff>
    </xdr:from>
    <xdr:ext cx="750189" cy="0"/>
    <xdr:pic>
      <xdr:nvPicPr>
        <xdr:cNvPr id="54" name="Picture 53" descr="0Dr. Stuti Srivastava.jpg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36</xdr:row>
      <xdr:rowOff>28574</xdr:rowOff>
    </xdr:from>
    <xdr:ext cx="750189" cy="0"/>
    <xdr:pic>
      <xdr:nvPicPr>
        <xdr:cNvPr id="55" name="Picture 54" descr="0Dr. Stuti Srivastava.jpg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37</xdr:row>
      <xdr:rowOff>28574</xdr:rowOff>
    </xdr:from>
    <xdr:ext cx="750189" cy="0"/>
    <xdr:pic>
      <xdr:nvPicPr>
        <xdr:cNvPr id="56" name="Picture 55" descr="0Dr. Stuti Srivastava.jpg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38</xdr:row>
      <xdr:rowOff>0</xdr:rowOff>
    </xdr:from>
    <xdr:ext cx="750189" cy="0"/>
    <xdr:pic>
      <xdr:nvPicPr>
        <xdr:cNvPr id="57" name="Picture 56" descr="0Dr. Stuti Srivastava.jpg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39</xdr:row>
      <xdr:rowOff>0</xdr:rowOff>
    </xdr:from>
    <xdr:ext cx="761048" cy="0"/>
    <xdr:pic>
      <xdr:nvPicPr>
        <xdr:cNvPr id="58" name="Picture 57" descr="Dr. Lekhni Vyas.jpg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381000"/>
          <a:ext cx="761048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42</xdr:row>
      <xdr:rowOff>80313</xdr:rowOff>
    </xdr:from>
    <xdr:ext cx="774604" cy="0"/>
    <xdr:pic>
      <xdr:nvPicPr>
        <xdr:cNvPr id="59" name="Picture 58" descr="Mr. G. Indra Kumar.jpg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96350" y="1032813"/>
          <a:ext cx="774604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53</xdr:row>
      <xdr:rowOff>0</xdr:rowOff>
    </xdr:from>
    <xdr:ext cx="806685" cy="0"/>
    <xdr:pic>
      <xdr:nvPicPr>
        <xdr:cNvPr id="60" name="Picture 59" descr="DR. AMIT KUMAR HARITWAL.jpg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6350" y="3048000"/>
          <a:ext cx="806685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53</xdr:row>
      <xdr:rowOff>0</xdr:rowOff>
    </xdr:from>
    <xdr:ext cx="845903" cy="0"/>
    <xdr:pic>
      <xdr:nvPicPr>
        <xdr:cNvPr id="61" name="Picture 60" descr="DR. PRANVEER SINGH.jpg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96350" y="3048000"/>
          <a:ext cx="845903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53</xdr:row>
      <xdr:rowOff>0</xdr:rowOff>
    </xdr:from>
    <xdr:ext cx="784860" cy="0"/>
    <xdr:pic>
      <xdr:nvPicPr>
        <xdr:cNvPr id="62" name="Picture 61" descr="DR. PRANSHU SHARMA.jpg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6350" y="3048000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39</xdr:row>
      <xdr:rowOff>0</xdr:rowOff>
    </xdr:from>
    <xdr:ext cx="732954" cy="0"/>
    <xdr:pic>
      <xdr:nvPicPr>
        <xdr:cNvPr id="63" name="Picture 62" descr="dr pooja kumari verma.jpg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96350" y="381000"/>
          <a:ext cx="732954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41</xdr:row>
      <xdr:rowOff>134471</xdr:rowOff>
    </xdr:from>
    <xdr:ext cx="827712" cy="0"/>
    <xdr:pic>
      <xdr:nvPicPr>
        <xdr:cNvPr id="64" name="Picture 63" descr="dr yogesh balasahab.jpg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96350" y="896471"/>
          <a:ext cx="827712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47</xdr:row>
      <xdr:rowOff>0</xdr:rowOff>
    </xdr:from>
    <xdr:ext cx="866437" cy="0"/>
    <xdr:pic>
      <xdr:nvPicPr>
        <xdr:cNvPr id="65" name="Picture 64" descr="dr shilpa visen.jpg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96350" y="1905000"/>
          <a:ext cx="866437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51</xdr:row>
      <xdr:rowOff>0</xdr:rowOff>
    </xdr:from>
    <xdr:ext cx="856219" cy="0"/>
    <xdr:pic>
      <xdr:nvPicPr>
        <xdr:cNvPr id="66" name="Picture 65" descr="dr kharadi darshan.jpg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96350" y="2667000"/>
          <a:ext cx="856219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54</xdr:row>
      <xdr:rowOff>0</xdr:rowOff>
    </xdr:from>
    <xdr:ext cx="748856" cy="0"/>
    <xdr:pic>
      <xdr:nvPicPr>
        <xdr:cNvPr id="67" name="Picture 66" descr="Dr. Neelam Goyal.jpg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896350" y="3238500"/>
          <a:ext cx="748856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63</xdr:row>
      <xdr:rowOff>0</xdr:rowOff>
    </xdr:from>
    <xdr:ext cx="765633" cy="941"/>
    <xdr:pic>
      <xdr:nvPicPr>
        <xdr:cNvPr id="68" name="Picture 67" descr="DR. KALIKA.jpg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96350" y="5143500"/>
          <a:ext cx="765633" cy="94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54</xdr:row>
      <xdr:rowOff>0</xdr:rowOff>
    </xdr:from>
    <xdr:ext cx="784860" cy="0"/>
    <xdr:pic>
      <xdr:nvPicPr>
        <xdr:cNvPr id="69" name="Picture 68" descr="Dr. Pusushottam Maderna.jpg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896350" y="3238500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45</xdr:row>
      <xdr:rowOff>57151</xdr:rowOff>
    </xdr:from>
    <xdr:ext cx="702773" cy="0"/>
    <xdr:pic>
      <xdr:nvPicPr>
        <xdr:cNvPr id="70" name="Picture 69" descr="Itagappal.jpg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896350" y="1581151"/>
          <a:ext cx="702773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51</xdr:row>
      <xdr:rowOff>0</xdr:rowOff>
    </xdr:from>
    <xdr:ext cx="856219" cy="0"/>
    <xdr:pic>
      <xdr:nvPicPr>
        <xdr:cNvPr id="71" name="Picture 70" descr="dr kharadi darshan.jpg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96350" y="2667000"/>
          <a:ext cx="856219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38</xdr:row>
      <xdr:rowOff>28574</xdr:rowOff>
    </xdr:from>
    <xdr:ext cx="750189" cy="0"/>
    <xdr:pic>
      <xdr:nvPicPr>
        <xdr:cNvPr id="72" name="Picture 71" descr="0Dr. Stuti Srivastava.jpg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19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39</xdr:row>
      <xdr:rowOff>28574</xdr:rowOff>
    </xdr:from>
    <xdr:ext cx="750189" cy="0"/>
    <xdr:pic>
      <xdr:nvPicPr>
        <xdr:cNvPr id="73" name="Picture 72" descr="0Dr. Stuti Srivastava.jpg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09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40</xdr:row>
      <xdr:rowOff>28574</xdr:rowOff>
    </xdr:from>
    <xdr:ext cx="750189" cy="0"/>
    <xdr:pic>
      <xdr:nvPicPr>
        <xdr:cNvPr id="74" name="Picture 73" descr="0Dr. Stuti Srivastava.jpg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00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41</xdr:row>
      <xdr:rowOff>28574</xdr:rowOff>
    </xdr:from>
    <xdr:ext cx="750189" cy="0"/>
    <xdr:pic>
      <xdr:nvPicPr>
        <xdr:cNvPr id="75" name="Picture 74" descr="0Dr. Stuti Srivastava.jpg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90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42</xdr:row>
      <xdr:rowOff>28574</xdr:rowOff>
    </xdr:from>
    <xdr:ext cx="750189" cy="0"/>
    <xdr:pic>
      <xdr:nvPicPr>
        <xdr:cNvPr id="76" name="Picture 75" descr="0Dr. Stuti Srivastava.jpg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981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43</xdr:row>
      <xdr:rowOff>28574</xdr:rowOff>
    </xdr:from>
    <xdr:ext cx="750189" cy="0"/>
    <xdr:pic>
      <xdr:nvPicPr>
        <xdr:cNvPr id="77" name="Picture 76" descr="0Dr. Stuti Srivastava.jpg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171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44</xdr:row>
      <xdr:rowOff>28574</xdr:rowOff>
    </xdr:from>
    <xdr:ext cx="750189" cy="0"/>
    <xdr:pic>
      <xdr:nvPicPr>
        <xdr:cNvPr id="78" name="Picture 77" descr="0Dr. Stuti Srivastava.jpg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362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45</xdr:row>
      <xdr:rowOff>28574</xdr:rowOff>
    </xdr:from>
    <xdr:ext cx="750189" cy="0"/>
    <xdr:pic>
      <xdr:nvPicPr>
        <xdr:cNvPr id="79" name="Picture 78" descr="0Dr. Stuti Srivastava.jpg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552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46</xdr:row>
      <xdr:rowOff>28574</xdr:rowOff>
    </xdr:from>
    <xdr:ext cx="750189" cy="0"/>
    <xdr:pic>
      <xdr:nvPicPr>
        <xdr:cNvPr id="80" name="Picture 79" descr="0Dr. Stuti Srivastava.jpg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743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47</xdr:row>
      <xdr:rowOff>28574</xdr:rowOff>
    </xdr:from>
    <xdr:ext cx="750189" cy="0"/>
    <xdr:pic>
      <xdr:nvPicPr>
        <xdr:cNvPr id="81" name="Picture 80" descr="0Dr. Stuti Srivastava.jpg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933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48</xdr:row>
      <xdr:rowOff>28574</xdr:rowOff>
    </xdr:from>
    <xdr:ext cx="750189" cy="0"/>
    <xdr:pic>
      <xdr:nvPicPr>
        <xdr:cNvPr id="82" name="Picture 81" descr="0Dr. Stuti Srivastava.jpg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124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49</xdr:row>
      <xdr:rowOff>28574</xdr:rowOff>
    </xdr:from>
    <xdr:ext cx="750189" cy="0"/>
    <xdr:pic>
      <xdr:nvPicPr>
        <xdr:cNvPr id="83" name="Picture 82" descr="0Dr. Stuti Srivastava.jpg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314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50</xdr:row>
      <xdr:rowOff>28574</xdr:rowOff>
    </xdr:from>
    <xdr:ext cx="750189" cy="0"/>
    <xdr:pic>
      <xdr:nvPicPr>
        <xdr:cNvPr id="84" name="Picture 83" descr="0Dr. Stuti Srivastava.jpg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505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51</xdr:row>
      <xdr:rowOff>28574</xdr:rowOff>
    </xdr:from>
    <xdr:ext cx="750189" cy="0"/>
    <xdr:pic>
      <xdr:nvPicPr>
        <xdr:cNvPr id="85" name="Picture 84" descr="0Dr. Stuti Srivastava.jpg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695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52</xdr:row>
      <xdr:rowOff>28574</xdr:rowOff>
    </xdr:from>
    <xdr:ext cx="750189" cy="0"/>
    <xdr:pic>
      <xdr:nvPicPr>
        <xdr:cNvPr id="86" name="Picture 85" descr="0Dr. Stuti Srivastava.jpg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86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53</xdr:row>
      <xdr:rowOff>28574</xdr:rowOff>
    </xdr:from>
    <xdr:ext cx="750189" cy="0"/>
    <xdr:pic>
      <xdr:nvPicPr>
        <xdr:cNvPr id="87" name="Picture 86" descr="0Dr. Stuti Srivastava.jpg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3076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54</xdr:row>
      <xdr:rowOff>28574</xdr:rowOff>
    </xdr:from>
    <xdr:ext cx="750189" cy="0"/>
    <xdr:pic>
      <xdr:nvPicPr>
        <xdr:cNvPr id="88" name="Picture 87" descr="0Dr. Stuti Srivastava.jpg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3267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55</xdr:row>
      <xdr:rowOff>28574</xdr:rowOff>
    </xdr:from>
    <xdr:ext cx="750189" cy="0"/>
    <xdr:pic>
      <xdr:nvPicPr>
        <xdr:cNvPr id="89" name="Picture 88" descr="0Dr. Stuti Srivastava.jpg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3457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56</xdr:row>
      <xdr:rowOff>28574</xdr:rowOff>
    </xdr:from>
    <xdr:ext cx="750189" cy="0"/>
    <xdr:pic>
      <xdr:nvPicPr>
        <xdr:cNvPr id="90" name="Picture 89" descr="0Dr. Stuti Srivastava.jpg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3648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57</xdr:row>
      <xdr:rowOff>28574</xdr:rowOff>
    </xdr:from>
    <xdr:ext cx="750189" cy="0"/>
    <xdr:pic>
      <xdr:nvPicPr>
        <xdr:cNvPr id="91" name="Picture 90" descr="0Dr. Stuti Srivastava.jpg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029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58</xdr:row>
      <xdr:rowOff>28574</xdr:rowOff>
    </xdr:from>
    <xdr:ext cx="750189" cy="0"/>
    <xdr:pic>
      <xdr:nvPicPr>
        <xdr:cNvPr id="92" name="Picture 91" descr="0Dr. Stuti Srivastava.jpg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219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59</xdr:row>
      <xdr:rowOff>28574</xdr:rowOff>
    </xdr:from>
    <xdr:ext cx="750189" cy="0"/>
    <xdr:pic>
      <xdr:nvPicPr>
        <xdr:cNvPr id="93" name="Picture 92" descr="0Dr. Stuti Srivastava.jpg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410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60</xdr:row>
      <xdr:rowOff>28574</xdr:rowOff>
    </xdr:from>
    <xdr:ext cx="750189" cy="0"/>
    <xdr:pic>
      <xdr:nvPicPr>
        <xdr:cNvPr id="94" name="Picture 93" descr="0Dr. Stuti Srivastava.jpg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600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61</xdr:row>
      <xdr:rowOff>28574</xdr:rowOff>
    </xdr:from>
    <xdr:ext cx="750189" cy="0"/>
    <xdr:pic>
      <xdr:nvPicPr>
        <xdr:cNvPr id="95" name="Picture 94" descr="0Dr. Stuti Srivastava.jpg">
          <a:extLst>
            <a:ext uri="{FF2B5EF4-FFF2-40B4-BE49-F238E27FC236}">
              <a16:creationId xmlns:a16="http://schemas.microsoft.com/office/drawing/2014/main" id="{00000000-0008-0000-0200-00005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791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62</xdr:row>
      <xdr:rowOff>28574</xdr:rowOff>
    </xdr:from>
    <xdr:ext cx="750189" cy="0"/>
    <xdr:pic>
      <xdr:nvPicPr>
        <xdr:cNvPr id="96" name="Picture 95" descr="0Dr. Stuti Srivastava.jpg">
          <a:extLst>
            <a:ext uri="{FF2B5EF4-FFF2-40B4-BE49-F238E27FC236}">
              <a16:creationId xmlns:a16="http://schemas.microsoft.com/office/drawing/2014/main" id="{00000000-0008-0000-02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981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63</xdr:row>
      <xdr:rowOff>28574</xdr:rowOff>
    </xdr:from>
    <xdr:ext cx="750189" cy="0"/>
    <xdr:pic>
      <xdr:nvPicPr>
        <xdr:cNvPr id="97" name="Picture 96" descr="0Dr. Stuti Srivastava.jpg">
          <a:extLst>
            <a:ext uri="{FF2B5EF4-FFF2-40B4-BE49-F238E27FC236}">
              <a16:creationId xmlns:a16="http://schemas.microsoft.com/office/drawing/2014/main" id="{00000000-0008-0000-02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5172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64</xdr:row>
      <xdr:rowOff>28574</xdr:rowOff>
    </xdr:from>
    <xdr:ext cx="750189" cy="0"/>
    <xdr:pic>
      <xdr:nvPicPr>
        <xdr:cNvPr id="98" name="Picture 97" descr="0Dr. Stuti Srivastava.jpg">
          <a:extLst>
            <a:ext uri="{FF2B5EF4-FFF2-40B4-BE49-F238E27FC236}">
              <a16:creationId xmlns:a16="http://schemas.microsoft.com/office/drawing/2014/main" id="{00000000-0008-0000-02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5362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65</xdr:row>
      <xdr:rowOff>28574</xdr:rowOff>
    </xdr:from>
    <xdr:ext cx="750189" cy="0"/>
    <xdr:pic>
      <xdr:nvPicPr>
        <xdr:cNvPr id="99" name="Picture 98" descr="0Dr. Stuti Srivastava.jpg">
          <a:extLst>
            <a:ext uri="{FF2B5EF4-FFF2-40B4-BE49-F238E27FC236}">
              <a16:creationId xmlns:a16="http://schemas.microsoft.com/office/drawing/2014/main" id="{00000000-0008-0000-0200-00006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5743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66</xdr:row>
      <xdr:rowOff>28574</xdr:rowOff>
    </xdr:from>
    <xdr:ext cx="750189" cy="0"/>
    <xdr:pic>
      <xdr:nvPicPr>
        <xdr:cNvPr id="100" name="Picture 99" descr="0Dr. Stuti Srivastava.jpg">
          <a:extLst>
            <a:ext uri="{FF2B5EF4-FFF2-40B4-BE49-F238E27FC236}">
              <a16:creationId xmlns:a16="http://schemas.microsoft.com/office/drawing/2014/main" id="{00000000-0008-0000-0200-00006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5934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67</xdr:row>
      <xdr:rowOff>28574</xdr:rowOff>
    </xdr:from>
    <xdr:ext cx="750189" cy="0"/>
    <xdr:pic>
      <xdr:nvPicPr>
        <xdr:cNvPr id="101" name="Picture 100" descr="0Dr. Stuti Srivastava.jpg">
          <a:extLst>
            <a:ext uri="{FF2B5EF4-FFF2-40B4-BE49-F238E27FC236}">
              <a16:creationId xmlns:a16="http://schemas.microsoft.com/office/drawing/2014/main" id="{00000000-0008-0000-0200-00006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124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68</xdr:row>
      <xdr:rowOff>28574</xdr:rowOff>
    </xdr:from>
    <xdr:ext cx="750189" cy="0"/>
    <xdr:pic>
      <xdr:nvPicPr>
        <xdr:cNvPr id="102" name="Picture 101" descr="0Dr. Stuti Srivastava.jpg">
          <a:extLst>
            <a:ext uri="{FF2B5EF4-FFF2-40B4-BE49-F238E27FC236}">
              <a16:creationId xmlns:a16="http://schemas.microsoft.com/office/drawing/2014/main" id="{00000000-0008-0000-02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315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69</xdr:row>
      <xdr:rowOff>28574</xdr:rowOff>
    </xdr:from>
    <xdr:ext cx="750189" cy="0"/>
    <xdr:pic>
      <xdr:nvPicPr>
        <xdr:cNvPr id="103" name="Picture 102" descr="0Dr. Stuti Srivastava.jpg">
          <a:extLst>
            <a:ext uri="{FF2B5EF4-FFF2-40B4-BE49-F238E27FC236}">
              <a16:creationId xmlns:a16="http://schemas.microsoft.com/office/drawing/2014/main" id="{00000000-0008-0000-02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696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70</xdr:row>
      <xdr:rowOff>28574</xdr:rowOff>
    </xdr:from>
    <xdr:ext cx="750189" cy="0"/>
    <xdr:pic>
      <xdr:nvPicPr>
        <xdr:cNvPr id="104" name="Picture 103" descr="0Dr. Stuti Srivastava.jpg">
          <a:extLst>
            <a:ext uri="{FF2B5EF4-FFF2-40B4-BE49-F238E27FC236}">
              <a16:creationId xmlns:a16="http://schemas.microsoft.com/office/drawing/2014/main" id="{00000000-0008-0000-02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077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71</xdr:row>
      <xdr:rowOff>28574</xdr:rowOff>
    </xdr:from>
    <xdr:ext cx="750189" cy="0"/>
    <xdr:pic>
      <xdr:nvPicPr>
        <xdr:cNvPr id="105" name="Picture 104" descr="0Dr. Stuti Srivastava.jpg">
          <a:extLst>
            <a:ext uri="{FF2B5EF4-FFF2-40B4-BE49-F238E27FC236}">
              <a16:creationId xmlns:a16="http://schemas.microsoft.com/office/drawing/2014/main" id="{00000000-0008-0000-02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267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72</xdr:row>
      <xdr:rowOff>28574</xdr:rowOff>
    </xdr:from>
    <xdr:ext cx="750189" cy="0"/>
    <xdr:pic>
      <xdr:nvPicPr>
        <xdr:cNvPr id="106" name="Picture 105" descr="0Dr. Stuti Srivastava.jpg">
          <a:extLst>
            <a:ext uri="{FF2B5EF4-FFF2-40B4-BE49-F238E27FC236}">
              <a16:creationId xmlns:a16="http://schemas.microsoft.com/office/drawing/2014/main" id="{00000000-0008-0000-02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458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73</xdr:row>
      <xdr:rowOff>28574</xdr:rowOff>
    </xdr:from>
    <xdr:ext cx="750189" cy="0"/>
    <xdr:pic>
      <xdr:nvPicPr>
        <xdr:cNvPr id="107" name="Picture 106" descr="0Dr. Stuti Srivastava.jpg">
          <a:extLst>
            <a:ext uri="{FF2B5EF4-FFF2-40B4-BE49-F238E27FC236}">
              <a16:creationId xmlns:a16="http://schemas.microsoft.com/office/drawing/2014/main" id="{00000000-0008-0000-02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64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74</xdr:row>
      <xdr:rowOff>28574</xdr:rowOff>
    </xdr:from>
    <xdr:ext cx="750189" cy="0"/>
    <xdr:pic>
      <xdr:nvPicPr>
        <xdr:cNvPr id="108" name="Picture 107" descr="0Dr. Stuti Srivastava.jpg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839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75</xdr:row>
      <xdr:rowOff>28574</xdr:rowOff>
    </xdr:from>
    <xdr:ext cx="750189" cy="0"/>
    <xdr:pic>
      <xdr:nvPicPr>
        <xdr:cNvPr id="109" name="Picture 108" descr="0Dr. Stuti Srivastava.jpg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77</xdr:row>
      <xdr:rowOff>0</xdr:rowOff>
    </xdr:from>
    <xdr:ext cx="761048" cy="0"/>
    <xdr:pic>
      <xdr:nvPicPr>
        <xdr:cNvPr id="110" name="Picture 109" descr="Dr. Lekhni Vyas.jpg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896350" y="381000"/>
          <a:ext cx="761048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80</xdr:row>
      <xdr:rowOff>80313</xdr:rowOff>
    </xdr:from>
    <xdr:ext cx="774604" cy="0"/>
    <xdr:pic>
      <xdr:nvPicPr>
        <xdr:cNvPr id="111" name="Picture 110" descr="Mr. G. Indra Kumar.jpg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96350" y="1032813"/>
          <a:ext cx="774604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91</xdr:row>
      <xdr:rowOff>0</xdr:rowOff>
    </xdr:from>
    <xdr:ext cx="806685" cy="0"/>
    <xdr:pic>
      <xdr:nvPicPr>
        <xdr:cNvPr id="112" name="Picture 111" descr="DR. AMIT KUMAR HARITWAL.jpg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896350" y="3048000"/>
          <a:ext cx="806685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91</xdr:row>
      <xdr:rowOff>0</xdr:rowOff>
    </xdr:from>
    <xdr:ext cx="845903" cy="0"/>
    <xdr:pic>
      <xdr:nvPicPr>
        <xdr:cNvPr id="113" name="Picture 112" descr="DR. PRANVEER SINGH.jpg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96350" y="3048000"/>
          <a:ext cx="845903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91</xdr:row>
      <xdr:rowOff>0</xdr:rowOff>
    </xdr:from>
    <xdr:ext cx="784860" cy="0"/>
    <xdr:pic>
      <xdr:nvPicPr>
        <xdr:cNvPr id="114" name="Picture 113" descr="DR. PRANSHU SHARMA.jpg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8896350" y="3048000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77</xdr:row>
      <xdr:rowOff>0</xdr:rowOff>
    </xdr:from>
    <xdr:ext cx="732954" cy="0"/>
    <xdr:pic>
      <xdr:nvPicPr>
        <xdr:cNvPr id="115" name="Picture 114" descr="dr pooja kumari verma.jpg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8896350" y="381000"/>
          <a:ext cx="732954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79</xdr:row>
      <xdr:rowOff>134471</xdr:rowOff>
    </xdr:from>
    <xdr:ext cx="827712" cy="0"/>
    <xdr:pic>
      <xdr:nvPicPr>
        <xdr:cNvPr id="116" name="Picture 115" descr="dr yogesh balasahab.jpg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8896350" y="896471"/>
          <a:ext cx="827712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85</xdr:row>
      <xdr:rowOff>0</xdr:rowOff>
    </xdr:from>
    <xdr:ext cx="866437" cy="0"/>
    <xdr:pic>
      <xdr:nvPicPr>
        <xdr:cNvPr id="117" name="Picture 116" descr="dr shilpa visen.jpg">
          <a:extLst>
            <a:ext uri="{FF2B5EF4-FFF2-40B4-BE49-F238E27FC236}">
              <a16:creationId xmlns:a16="http://schemas.microsoft.com/office/drawing/2014/main" id="{00000000-0008-0000-0200-00007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896350" y="1905000"/>
          <a:ext cx="866437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89</xdr:row>
      <xdr:rowOff>0</xdr:rowOff>
    </xdr:from>
    <xdr:ext cx="856219" cy="0"/>
    <xdr:pic>
      <xdr:nvPicPr>
        <xdr:cNvPr id="118" name="Picture 117" descr="dr kharadi darshan.jpg">
          <a:extLst>
            <a:ext uri="{FF2B5EF4-FFF2-40B4-BE49-F238E27FC236}">
              <a16:creationId xmlns:a16="http://schemas.microsoft.com/office/drawing/2014/main" id="{00000000-0008-0000-02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96350" y="2667000"/>
          <a:ext cx="856219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92</xdr:row>
      <xdr:rowOff>0</xdr:rowOff>
    </xdr:from>
    <xdr:ext cx="748856" cy="0"/>
    <xdr:pic>
      <xdr:nvPicPr>
        <xdr:cNvPr id="119" name="Picture 118" descr="Dr. Neelam Goyal.jpg">
          <a:extLst>
            <a:ext uri="{FF2B5EF4-FFF2-40B4-BE49-F238E27FC236}">
              <a16:creationId xmlns:a16="http://schemas.microsoft.com/office/drawing/2014/main" id="{00000000-0008-0000-02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8896350" y="3238500"/>
          <a:ext cx="748856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101</xdr:row>
      <xdr:rowOff>0</xdr:rowOff>
    </xdr:from>
    <xdr:ext cx="765633" cy="941"/>
    <xdr:pic>
      <xdr:nvPicPr>
        <xdr:cNvPr id="120" name="Picture 119" descr="DR. KALIKA.jpg">
          <a:extLst>
            <a:ext uri="{FF2B5EF4-FFF2-40B4-BE49-F238E27FC236}">
              <a16:creationId xmlns:a16="http://schemas.microsoft.com/office/drawing/2014/main" id="{00000000-0008-0000-02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8896350" y="5143500"/>
          <a:ext cx="765633" cy="941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92</xdr:row>
      <xdr:rowOff>0</xdr:rowOff>
    </xdr:from>
    <xdr:ext cx="784860" cy="0"/>
    <xdr:pic>
      <xdr:nvPicPr>
        <xdr:cNvPr id="121" name="Picture 120" descr="Dr. Pusushottam Maderna.jpg">
          <a:extLst>
            <a:ext uri="{FF2B5EF4-FFF2-40B4-BE49-F238E27FC236}">
              <a16:creationId xmlns:a16="http://schemas.microsoft.com/office/drawing/2014/main" id="{00000000-0008-0000-02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8896350" y="3238500"/>
          <a:ext cx="784860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83</xdr:row>
      <xdr:rowOff>57151</xdr:rowOff>
    </xdr:from>
    <xdr:ext cx="702773" cy="0"/>
    <xdr:pic>
      <xdr:nvPicPr>
        <xdr:cNvPr id="122" name="Picture 121" descr="Itagappal.jpg">
          <a:extLst>
            <a:ext uri="{FF2B5EF4-FFF2-40B4-BE49-F238E27FC236}">
              <a16:creationId xmlns:a16="http://schemas.microsoft.com/office/drawing/2014/main" id="{00000000-0008-0000-02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8896350" y="1581151"/>
          <a:ext cx="702773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89</xdr:row>
      <xdr:rowOff>0</xdr:rowOff>
    </xdr:from>
    <xdr:ext cx="856219" cy="0"/>
    <xdr:pic>
      <xdr:nvPicPr>
        <xdr:cNvPr id="123" name="Picture 122" descr="dr kharadi darshan.jpg">
          <a:extLst>
            <a:ext uri="{FF2B5EF4-FFF2-40B4-BE49-F238E27FC236}">
              <a16:creationId xmlns:a16="http://schemas.microsoft.com/office/drawing/2014/main" id="{00000000-0008-0000-02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8896350" y="2667000"/>
          <a:ext cx="856219" cy="0"/>
        </a:xfrm>
        <a:prstGeom prst="rect">
          <a:avLst/>
        </a:prstGeom>
      </xdr:spPr>
    </xdr:pic>
    <xdr:clientData/>
  </xdr:oneCellAnchor>
  <xdr:oneCellAnchor>
    <xdr:from>
      <xdr:col>6</xdr:col>
      <xdr:colOff>0</xdr:colOff>
      <xdr:row>76</xdr:row>
      <xdr:rowOff>28574</xdr:rowOff>
    </xdr:from>
    <xdr:ext cx="750189" cy="0"/>
    <xdr:pic>
      <xdr:nvPicPr>
        <xdr:cNvPr id="124" name="Picture 123" descr="0Dr. Stuti Srivastava.jpg">
          <a:extLst>
            <a:ext uri="{FF2B5EF4-FFF2-40B4-BE49-F238E27FC236}">
              <a16:creationId xmlns:a16="http://schemas.microsoft.com/office/drawing/2014/main" id="{00000000-0008-0000-02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19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77</xdr:row>
      <xdr:rowOff>28574</xdr:rowOff>
    </xdr:from>
    <xdr:ext cx="750189" cy="0"/>
    <xdr:pic>
      <xdr:nvPicPr>
        <xdr:cNvPr id="125" name="Picture 124" descr="0Dr. Stuti Srivastava.jpg">
          <a:extLst>
            <a:ext uri="{FF2B5EF4-FFF2-40B4-BE49-F238E27FC236}">
              <a16:creationId xmlns:a16="http://schemas.microsoft.com/office/drawing/2014/main" id="{00000000-0008-0000-0200-00007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09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78</xdr:row>
      <xdr:rowOff>28574</xdr:rowOff>
    </xdr:from>
    <xdr:ext cx="750189" cy="0"/>
    <xdr:pic>
      <xdr:nvPicPr>
        <xdr:cNvPr id="126" name="Picture 125" descr="0Dr. Stuti Srivastava.jpg">
          <a:extLst>
            <a:ext uri="{FF2B5EF4-FFF2-40B4-BE49-F238E27FC236}">
              <a16:creationId xmlns:a16="http://schemas.microsoft.com/office/drawing/2014/main" id="{00000000-0008-0000-02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00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79</xdr:row>
      <xdr:rowOff>28574</xdr:rowOff>
    </xdr:from>
    <xdr:ext cx="750189" cy="0"/>
    <xdr:pic>
      <xdr:nvPicPr>
        <xdr:cNvPr id="127" name="Picture 126" descr="0Dr. Stuti Srivastava.jpg">
          <a:extLst>
            <a:ext uri="{FF2B5EF4-FFF2-40B4-BE49-F238E27FC236}">
              <a16:creationId xmlns:a16="http://schemas.microsoft.com/office/drawing/2014/main" id="{00000000-0008-0000-02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90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80</xdr:row>
      <xdr:rowOff>28574</xdr:rowOff>
    </xdr:from>
    <xdr:ext cx="750189" cy="0"/>
    <xdr:pic>
      <xdr:nvPicPr>
        <xdr:cNvPr id="128" name="Picture 127" descr="0Dr. Stuti Srivastava.jpg">
          <a:extLst>
            <a:ext uri="{FF2B5EF4-FFF2-40B4-BE49-F238E27FC236}">
              <a16:creationId xmlns:a16="http://schemas.microsoft.com/office/drawing/2014/main" id="{00000000-0008-0000-02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981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81</xdr:row>
      <xdr:rowOff>28574</xdr:rowOff>
    </xdr:from>
    <xdr:ext cx="750189" cy="0"/>
    <xdr:pic>
      <xdr:nvPicPr>
        <xdr:cNvPr id="129" name="Picture 128" descr="0Dr. Stuti Srivastava.jpg">
          <a:extLst>
            <a:ext uri="{FF2B5EF4-FFF2-40B4-BE49-F238E27FC236}">
              <a16:creationId xmlns:a16="http://schemas.microsoft.com/office/drawing/2014/main" id="{00000000-0008-0000-02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171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82</xdr:row>
      <xdr:rowOff>28574</xdr:rowOff>
    </xdr:from>
    <xdr:ext cx="750189" cy="0"/>
    <xdr:pic>
      <xdr:nvPicPr>
        <xdr:cNvPr id="130" name="Picture 129" descr="0Dr. Stuti Srivastava.jpg">
          <a:extLst>
            <a:ext uri="{FF2B5EF4-FFF2-40B4-BE49-F238E27FC236}">
              <a16:creationId xmlns:a16="http://schemas.microsoft.com/office/drawing/2014/main" id="{00000000-0008-0000-02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362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83</xdr:row>
      <xdr:rowOff>28574</xdr:rowOff>
    </xdr:from>
    <xdr:ext cx="750189" cy="0"/>
    <xdr:pic>
      <xdr:nvPicPr>
        <xdr:cNvPr id="131" name="Picture 130" descr="0Dr. Stuti Srivastava.jpg">
          <a:extLst>
            <a:ext uri="{FF2B5EF4-FFF2-40B4-BE49-F238E27FC236}">
              <a16:creationId xmlns:a16="http://schemas.microsoft.com/office/drawing/2014/main" id="{00000000-0008-0000-0200-00008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552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84</xdr:row>
      <xdr:rowOff>28574</xdr:rowOff>
    </xdr:from>
    <xdr:ext cx="750189" cy="0"/>
    <xdr:pic>
      <xdr:nvPicPr>
        <xdr:cNvPr id="132" name="Picture 131" descr="0Dr. Stuti Srivastava.jpg">
          <a:extLst>
            <a:ext uri="{FF2B5EF4-FFF2-40B4-BE49-F238E27FC236}">
              <a16:creationId xmlns:a16="http://schemas.microsoft.com/office/drawing/2014/main" id="{00000000-0008-0000-0200-00008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743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85</xdr:row>
      <xdr:rowOff>28574</xdr:rowOff>
    </xdr:from>
    <xdr:ext cx="750189" cy="0"/>
    <xdr:pic>
      <xdr:nvPicPr>
        <xdr:cNvPr id="133" name="Picture 132" descr="0Dr. Stuti Srivastava.jpg">
          <a:extLst>
            <a:ext uri="{FF2B5EF4-FFF2-40B4-BE49-F238E27FC236}">
              <a16:creationId xmlns:a16="http://schemas.microsoft.com/office/drawing/2014/main" id="{00000000-0008-0000-0200-00008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1933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86</xdr:row>
      <xdr:rowOff>28574</xdr:rowOff>
    </xdr:from>
    <xdr:ext cx="750189" cy="0"/>
    <xdr:pic>
      <xdr:nvPicPr>
        <xdr:cNvPr id="134" name="Picture 133" descr="0Dr. Stuti Srivastava.jpg">
          <a:extLst>
            <a:ext uri="{FF2B5EF4-FFF2-40B4-BE49-F238E27FC236}">
              <a16:creationId xmlns:a16="http://schemas.microsoft.com/office/drawing/2014/main" id="{00000000-0008-0000-02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124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87</xdr:row>
      <xdr:rowOff>28574</xdr:rowOff>
    </xdr:from>
    <xdr:ext cx="750189" cy="0"/>
    <xdr:pic>
      <xdr:nvPicPr>
        <xdr:cNvPr id="135" name="Picture 134" descr="0Dr. Stuti Srivastava.jpg">
          <a:extLst>
            <a:ext uri="{FF2B5EF4-FFF2-40B4-BE49-F238E27FC236}">
              <a16:creationId xmlns:a16="http://schemas.microsoft.com/office/drawing/2014/main" id="{00000000-0008-0000-02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314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88</xdr:row>
      <xdr:rowOff>28574</xdr:rowOff>
    </xdr:from>
    <xdr:ext cx="750189" cy="0"/>
    <xdr:pic>
      <xdr:nvPicPr>
        <xdr:cNvPr id="136" name="Picture 135" descr="0Dr. Stuti Srivastava.jpg">
          <a:extLst>
            <a:ext uri="{FF2B5EF4-FFF2-40B4-BE49-F238E27FC236}">
              <a16:creationId xmlns:a16="http://schemas.microsoft.com/office/drawing/2014/main" id="{00000000-0008-0000-02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505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89</xdr:row>
      <xdr:rowOff>28574</xdr:rowOff>
    </xdr:from>
    <xdr:ext cx="750189" cy="0"/>
    <xdr:pic>
      <xdr:nvPicPr>
        <xdr:cNvPr id="137" name="Picture 136" descr="0Dr. Stuti Srivastava.jpg">
          <a:extLst>
            <a:ext uri="{FF2B5EF4-FFF2-40B4-BE49-F238E27FC236}">
              <a16:creationId xmlns:a16="http://schemas.microsoft.com/office/drawing/2014/main" id="{00000000-0008-0000-02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695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90</xdr:row>
      <xdr:rowOff>28574</xdr:rowOff>
    </xdr:from>
    <xdr:ext cx="750189" cy="0"/>
    <xdr:pic>
      <xdr:nvPicPr>
        <xdr:cNvPr id="138" name="Picture 137" descr="0Dr. Stuti Srivastava.jpg">
          <a:extLst>
            <a:ext uri="{FF2B5EF4-FFF2-40B4-BE49-F238E27FC236}">
              <a16:creationId xmlns:a16="http://schemas.microsoft.com/office/drawing/2014/main" id="{00000000-0008-0000-02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2886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91</xdr:row>
      <xdr:rowOff>28574</xdr:rowOff>
    </xdr:from>
    <xdr:ext cx="750189" cy="0"/>
    <xdr:pic>
      <xdr:nvPicPr>
        <xdr:cNvPr id="139" name="Picture 138" descr="0Dr. Stuti Srivastava.jpg">
          <a:extLst>
            <a:ext uri="{FF2B5EF4-FFF2-40B4-BE49-F238E27FC236}">
              <a16:creationId xmlns:a16="http://schemas.microsoft.com/office/drawing/2014/main" id="{00000000-0008-0000-02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3076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92</xdr:row>
      <xdr:rowOff>28574</xdr:rowOff>
    </xdr:from>
    <xdr:ext cx="750189" cy="0"/>
    <xdr:pic>
      <xdr:nvPicPr>
        <xdr:cNvPr id="140" name="Picture 139" descr="0Dr. Stuti Srivastava.jpg">
          <a:extLst>
            <a:ext uri="{FF2B5EF4-FFF2-40B4-BE49-F238E27FC236}">
              <a16:creationId xmlns:a16="http://schemas.microsoft.com/office/drawing/2014/main" id="{00000000-0008-0000-02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3267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93</xdr:row>
      <xdr:rowOff>28574</xdr:rowOff>
    </xdr:from>
    <xdr:ext cx="750189" cy="0"/>
    <xdr:pic>
      <xdr:nvPicPr>
        <xdr:cNvPr id="141" name="Picture 140" descr="0Dr. Stuti Srivastava.jpg">
          <a:extLst>
            <a:ext uri="{FF2B5EF4-FFF2-40B4-BE49-F238E27FC236}">
              <a16:creationId xmlns:a16="http://schemas.microsoft.com/office/drawing/2014/main" id="{00000000-0008-0000-02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3457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94</xdr:row>
      <xdr:rowOff>28574</xdr:rowOff>
    </xdr:from>
    <xdr:ext cx="750189" cy="0"/>
    <xdr:pic>
      <xdr:nvPicPr>
        <xdr:cNvPr id="142" name="Picture 141" descr="0Dr. Stuti Srivastava.jpg">
          <a:extLst>
            <a:ext uri="{FF2B5EF4-FFF2-40B4-BE49-F238E27FC236}">
              <a16:creationId xmlns:a16="http://schemas.microsoft.com/office/drawing/2014/main" id="{00000000-0008-0000-02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3648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95</xdr:row>
      <xdr:rowOff>28574</xdr:rowOff>
    </xdr:from>
    <xdr:ext cx="750189" cy="0"/>
    <xdr:pic>
      <xdr:nvPicPr>
        <xdr:cNvPr id="143" name="Picture 142" descr="0Dr. Stuti Srivastava.jpg">
          <a:extLst>
            <a:ext uri="{FF2B5EF4-FFF2-40B4-BE49-F238E27FC236}">
              <a16:creationId xmlns:a16="http://schemas.microsoft.com/office/drawing/2014/main" id="{00000000-0008-0000-02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029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96</xdr:row>
      <xdr:rowOff>28574</xdr:rowOff>
    </xdr:from>
    <xdr:ext cx="750189" cy="0"/>
    <xdr:pic>
      <xdr:nvPicPr>
        <xdr:cNvPr id="144" name="Picture 143" descr="0Dr. Stuti Srivastava.jpg">
          <a:extLst>
            <a:ext uri="{FF2B5EF4-FFF2-40B4-BE49-F238E27FC236}">
              <a16:creationId xmlns:a16="http://schemas.microsoft.com/office/drawing/2014/main" id="{00000000-0008-0000-02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219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97</xdr:row>
      <xdr:rowOff>28574</xdr:rowOff>
    </xdr:from>
    <xdr:ext cx="750189" cy="0"/>
    <xdr:pic>
      <xdr:nvPicPr>
        <xdr:cNvPr id="145" name="Picture 144" descr="0Dr. Stuti Srivastava.jpg">
          <a:extLst>
            <a:ext uri="{FF2B5EF4-FFF2-40B4-BE49-F238E27FC236}">
              <a16:creationId xmlns:a16="http://schemas.microsoft.com/office/drawing/2014/main" id="{00000000-0008-0000-02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410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98</xdr:row>
      <xdr:rowOff>28574</xdr:rowOff>
    </xdr:from>
    <xdr:ext cx="750189" cy="0"/>
    <xdr:pic>
      <xdr:nvPicPr>
        <xdr:cNvPr id="146" name="Picture 145" descr="0Dr. Stuti Srivastava.jpg">
          <a:extLst>
            <a:ext uri="{FF2B5EF4-FFF2-40B4-BE49-F238E27FC236}">
              <a16:creationId xmlns:a16="http://schemas.microsoft.com/office/drawing/2014/main" id="{00000000-0008-0000-02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600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99</xdr:row>
      <xdr:rowOff>28574</xdr:rowOff>
    </xdr:from>
    <xdr:ext cx="750189" cy="0"/>
    <xdr:pic>
      <xdr:nvPicPr>
        <xdr:cNvPr id="147" name="Picture 146" descr="0Dr. Stuti Srivastava.jpg">
          <a:extLst>
            <a:ext uri="{FF2B5EF4-FFF2-40B4-BE49-F238E27FC236}">
              <a16:creationId xmlns:a16="http://schemas.microsoft.com/office/drawing/2014/main" id="{00000000-0008-0000-02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791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100</xdr:row>
      <xdr:rowOff>28574</xdr:rowOff>
    </xdr:from>
    <xdr:ext cx="750189" cy="0"/>
    <xdr:pic>
      <xdr:nvPicPr>
        <xdr:cNvPr id="148" name="Picture 147" descr="0Dr. Stuti Srivastava.jpg">
          <a:extLst>
            <a:ext uri="{FF2B5EF4-FFF2-40B4-BE49-F238E27FC236}">
              <a16:creationId xmlns:a16="http://schemas.microsoft.com/office/drawing/2014/main" id="{00000000-0008-0000-0200-00009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4981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101</xdr:row>
      <xdr:rowOff>28574</xdr:rowOff>
    </xdr:from>
    <xdr:ext cx="750189" cy="0"/>
    <xdr:pic>
      <xdr:nvPicPr>
        <xdr:cNvPr id="149" name="Picture 148" descr="0Dr. Stuti Srivastava.jpg">
          <a:extLst>
            <a:ext uri="{FF2B5EF4-FFF2-40B4-BE49-F238E27FC236}">
              <a16:creationId xmlns:a16="http://schemas.microsoft.com/office/drawing/2014/main" id="{00000000-0008-0000-0200-00009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5172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102</xdr:row>
      <xdr:rowOff>28574</xdr:rowOff>
    </xdr:from>
    <xdr:ext cx="750189" cy="0"/>
    <xdr:pic>
      <xdr:nvPicPr>
        <xdr:cNvPr id="150" name="Picture 149" descr="0Dr. Stuti Srivastava.jpg">
          <a:extLst>
            <a:ext uri="{FF2B5EF4-FFF2-40B4-BE49-F238E27FC236}">
              <a16:creationId xmlns:a16="http://schemas.microsoft.com/office/drawing/2014/main" id="{00000000-0008-0000-0200-00009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5362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103</xdr:row>
      <xdr:rowOff>28574</xdr:rowOff>
    </xdr:from>
    <xdr:ext cx="750189" cy="0"/>
    <xdr:pic>
      <xdr:nvPicPr>
        <xdr:cNvPr id="151" name="Picture 150" descr="0Dr. Stuti Srivastava.jpg">
          <a:extLst>
            <a:ext uri="{FF2B5EF4-FFF2-40B4-BE49-F238E27FC236}">
              <a16:creationId xmlns:a16="http://schemas.microsoft.com/office/drawing/2014/main" id="{00000000-0008-0000-0200-00009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5743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104</xdr:row>
      <xdr:rowOff>28574</xdr:rowOff>
    </xdr:from>
    <xdr:ext cx="750189" cy="0"/>
    <xdr:pic>
      <xdr:nvPicPr>
        <xdr:cNvPr id="152" name="Picture 151" descr="0Dr. Stuti Srivastava.jpg">
          <a:extLst>
            <a:ext uri="{FF2B5EF4-FFF2-40B4-BE49-F238E27FC236}">
              <a16:creationId xmlns:a16="http://schemas.microsoft.com/office/drawing/2014/main" id="{00000000-0008-0000-0200-00009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5934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105</xdr:row>
      <xdr:rowOff>28574</xdr:rowOff>
    </xdr:from>
    <xdr:ext cx="750189" cy="0"/>
    <xdr:pic>
      <xdr:nvPicPr>
        <xdr:cNvPr id="153" name="Picture 152" descr="0Dr. Stuti Srivastava.jpg">
          <a:extLst>
            <a:ext uri="{FF2B5EF4-FFF2-40B4-BE49-F238E27FC236}">
              <a16:creationId xmlns:a16="http://schemas.microsoft.com/office/drawing/2014/main" id="{00000000-0008-0000-0200-00009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124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106</xdr:row>
      <xdr:rowOff>28574</xdr:rowOff>
    </xdr:from>
    <xdr:ext cx="750189" cy="0"/>
    <xdr:pic>
      <xdr:nvPicPr>
        <xdr:cNvPr id="154" name="Picture 153" descr="0Dr. Stuti Srivastava.jpg">
          <a:extLst>
            <a:ext uri="{FF2B5EF4-FFF2-40B4-BE49-F238E27FC236}">
              <a16:creationId xmlns:a16="http://schemas.microsoft.com/office/drawing/2014/main" id="{00000000-0008-0000-0200-00009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315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107</xdr:row>
      <xdr:rowOff>28574</xdr:rowOff>
    </xdr:from>
    <xdr:ext cx="750189" cy="0"/>
    <xdr:pic>
      <xdr:nvPicPr>
        <xdr:cNvPr id="155" name="Picture 154" descr="0Dr. Stuti Srivastava.jpg">
          <a:extLst>
            <a:ext uri="{FF2B5EF4-FFF2-40B4-BE49-F238E27FC236}">
              <a16:creationId xmlns:a16="http://schemas.microsoft.com/office/drawing/2014/main" id="{00000000-0008-0000-02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6696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108</xdr:row>
      <xdr:rowOff>28574</xdr:rowOff>
    </xdr:from>
    <xdr:ext cx="750189" cy="0"/>
    <xdr:pic>
      <xdr:nvPicPr>
        <xdr:cNvPr id="156" name="Picture 155" descr="0Dr. Stuti Srivastava.jpg">
          <a:extLst>
            <a:ext uri="{FF2B5EF4-FFF2-40B4-BE49-F238E27FC236}">
              <a16:creationId xmlns:a16="http://schemas.microsoft.com/office/drawing/2014/main" id="{00000000-0008-0000-02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077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109</xdr:row>
      <xdr:rowOff>28574</xdr:rowOff>
    </xdr:from>
    <xdr:ext cx="750189" cy="0"/>
    <xdr:pic>
      <xdr:nvPicPr>
        <xdr:cNvPr id="157" name="Picture 156" descr="0Dr. Stuti Srivastava.jpg">
          <a:extLst>
            <a:ext uri="{FF2B5EF4-FFF2-40B4-BE49-F238E27FC236}">
              <a16:creationId xmlns:a16="http://schemas.microsoft.com/office/drawing/2014/main" id="{00000000-0008-0000-02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267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110</xdr:row>
      <xdr:rowOff>28574</xdr:rowOff>
    </xdr:from>
    <xdr:ext cx="750189" cy="0"/>
    <xdr:pic>
      <xdr:nvPicPr>
        <xdr:cNvPr id="158" name="Picture 157" descr="0Dr. Stuti Srivastava.jpg">
          <a:extLst>
            <a:ext uri="{FF2B5EF4-FFF2-40B4-BE49-F238E27FC236}">
              <a16:creationId xmlns:a16="http://schemas.microsoft.com/office/drawing/2014/main" id="{00000000-0008-0000-02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458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111</xdr:row>
      <xdr:rowOff>28574</xdr:rowOff>
    </xdr:from>
    <xdr:ext cx="750189" cy="0"/>
    <xdr:pic>
      <xdr:nvPicPr>
        <xdr:cNvPr id="159" name="Picture 158" descr="0Dr. Stuti Srivastava.jpg">
          <a:extLst>
            <a:ext uri="{FF2B5EF4-FFF2-40B4-BE49-F238E27FC236}">
              <a16:creationId xmlns:a16="http://schemas.microsoft.com/office/drawing/2014/main" id="{00000000-0008-0000-0200-00009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6485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  <xdr:oneCellAnchor>
    <xdr:from>
      <xdr:col>6</xdr:col>
      <xdr:colOff>0</xdr:colOff>
      <xdr:row>112</xdr:row>
      <xdr:rowOff>28574</xdr:rowOff>
    </xdr:from>
    <xdr:ext cx="750189" cy="0"/>
    <xdr:pic>
      <xdr:nvPicPr>
        <xdr:cNvPr id="160" name="Picture 159" descr="0Dr. Stuti Srivastava.jpg">
          <a:extLst>
            <a:ext uri="{FF2B5EF4-FFF2-40B4-BE49-F238E27FC236}">
              <a16:creationId xmlns:a16="http://schemas.microsoft.com/office/drawing/2014/main" id="{00000000-0008-0000-0200-0000A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6350" y="7839074"/>
          <a:ext cx="750189" cy="0"/>
        </a:xfrm>
        <a:prstGeom prst="rect">
          <a:avLst/>
        </a:prstGeom>
        <a:ln>
          <a:noFill/>
        </a:ln>
        <a:effectLst>
          <a:outerShdw blurRad="190500" algn="tl" rotWithShape="0">
            <a:srgbClr val="000000">
              <a:alpha val="70000"/>
            </a:srgbClr>
          </a:outerShdw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ims\Downloads\shakti%20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2">
          <cell r="C2" t="str">
            <v>15380500</v>
          </cell>
          <cell r="D2" t="str">
            <v>Lekhni Vyas</v>
          </cell>
        </row>
        <row r="3">
          <cell r="C3" t="str">
            <v>40176563</v>
          </cell>
          <cell r="D3" t="str">
            <v>Pooja Kumari Verma</v>
          </cell>
        </row>
        <row r="4">
          <cell r="C4" t="str">
            <v>86926103</v>
          </cell>
          <cell r="D4" t="str">
            <v>Rakesh Kumar Ranjan</v>
          </cell>
        </row>
        <row r="5">
          <cell r="C5" t="str">
            <v>78656674</v>
          </cell>
          <cell r="D5" t="str">
            <v>Nirdesh Thakore</v>
          </cell>
        </row>
        <row r="6">
          <cell r="C6" t="str">
            <v>95443592</v>
          </cell>
          <cell r="D6" t="str">
            <v>Shikha Maheshwari</v>
          </cell>
        </row>
        <row r="7">
          <cell r="C7" t="str">
            <v>84483296</v>
          </cell>
          <cell r="D7" t="str">
            <v>Shilpa Visen</v>
          </cell>
        </row>
        <row r="8">
          <cell r="C8" t="str">
            <v>04054040</v>
          </cell>
          <cell r="D8" t="str">
            <v>Umesh Kumar Pareek</v>
          </cell>
        </row>
        <row r="9">
          <cell r="C9" t="str">
            <v>90130138</v>
          </cell>
          <cell r="D9" t="str">
            <v>Pooja Soni</v>
          </cell>
        </row>
        <row r="10">
          <cell r="C10" t="str">
            <v>27964512</v>
          </cell>
          <cell r="D10" t="str">
            <v>Savita Bundhoo</v>
          </cell>
        </row>
        <row r="11">
          <cell r="C11" t="str">
            <v>56590862</v>
          </cell>
          <cell r="D11" t="str">
            <v>Utkarsh Khare</v>
          </cell>
        </row>
        <row r="12">
          <cell r="C12" t="str">
            <v>56324972</v>
          </cell>
          <cell r="D12" t="str">
            <v>Shailesh Kumar</v>
          </cell>
        </row>
        <row r="13">
          <cell r="C13" t="str">
            <v>77892587</v>
          </cell>
          <cell r="D13" t="str">
            <v>Asharam Gorchiya</v>
          </cell>
        </row>
        <row r="14">
          <cell r="C14" t="str">
            <v>32129106</v>
          </cell>
          <cell r="D14" t="str">
            <v>Ashutosh Chhajed</v>
          </cell>
        </row>
        <row r="15">
          <cell r="C15" t="str">
            <v>64264546</v>
          </cell>
          <cell r="D15" t="str">
            <v>Chandan Singh Tanwar</v>
          </cell>
        </row>
        <row r="16">
          <cell r="C16" t="str">
            <v>39762715</v>
          </cell>
          <cell r="D16" t="str">
            <v>Dr. Rashi Srivastava</v>
          </cell>
        </row>
        <row r="17">
          <cell r="C17" t="str">
            <v>65722817</v>
          </cell>
          <cell r="D17" t="str">
            <v>Jatin Choudhary</v>
          </cell>
        </row>
        <row r="18">
          <cell r="C18" t="str">
            <v>85657127</v>
          </cell>
          <cell r="D18" t="str">
            <v>Kapil Dev Meena</v>
          </cell>
        </row>
        <row r="19">
          <cell r="C19" t="str">
            <v>88298763</v>
          </cell>
          <cell r="D19" t="str">
            <v>Raghav Arora</v>
          </cell>
        </row>
        <row r="20">
          <cell r="C20" t="str">
            <v>21476861</v>
          </cell>
          <cell r="D20" t="str">
            <v>Yogendra Singh Ranawat</v>
          </cell>
        </row>
        <row r="21">
          <cell r="C21" t="str">
            <v>88034129</v>
          </cell>
          <cell r="D21" t="str">
            <v>Bharat Bhooshan Aggarwal</v>
          </cell>
        </row>
        <row r="22">
          <cell r="C22" t="str">
            <v>11655082</v>
          </cell>
          <cell r="D22" t="str">
            <v>Harsh Bagla</v>
          </cell>
        </row>
        <row r="23">
          <cell r="C23" t="str">
            <v>59578930</v>
          </cell>
          <cell r="D23" t="str">
            <v>Hemant Jain</v>
          </cell>
        </row>
        <row r="24">
          <cell r="C24" t="str">
            <v>12806954</v>
          </cell>
          <cell r="D24" t="str">
            <v>Hritu Raj Rohariya</v>
          </cell>
        </row>
        <row r="25">
          <cell r="C25" t="str">
            <v>17035771</v>
          </cell>
          <cell r="D25" t="str">
            <v>Mukesh Sandu</v>
          </cell>
        </row>
        <row r="26">
          <cell r="C26" t="str">
            <v>81258895</v>
          </cell>
          <cell r="D26" t="str">
            <v>Paashupat Bhanuda</v>
          </cell>
        </row>
        <row r="27">
          <cell r="C27" t="str">
            <v>29148533</v>
          </cell>
          <cell r="D27" t="str">
            <v>Yadunath Singh</v>
          </cell>
        </row>
        <row r="28">
          <cell r="C28" t="str">
            <v>93615289</v>
          </cell>
          <cell r="D28" t="str">
            <v>Neelima Varania</v>
          </cell>
        </row>
        <row r="29">
          <cell r="C29" t="str">
            <v>69360825</v>
          </cell>
          <cell r="D29" t="str">
            <v>Chanchal Arora</v>
          </cell>
        </row>
        <row r="30">
          <cell r="C30" t="str">
            <v>23749169</v>
          </cell>
          <cell r="D30" t="str">
            <v>Dana Ram</v>
          </cell>
        </row>
        <row r="31">
          <cell r="C31" t="str">
            <v>51323860</v>
          </cell>
          <cell r="D31" t="str">
            <v>Divya Yadav</v>
          </cell>
        </row>
        <row r="32">
          <cell r="C32" t="str">
            <v>09150053</v>
          </cell>
          <cell r="D32" t="str">
            <v>Manisha Kala</v>
          </cell>
        </row>
        <row r="33">
          <cell r="C33" t="str">
            <v>46142322</v>
          </cell>
          <cell r="D33" t="str">
            <v>Menat Heenaben Jashubhai</v>
          </cell>
        </row>
        <row r="34">
          <cell r="C34" t="str">
            <v>98704680</v>
          </cell>
          <cell r="D34" t="str">
            <v>Navneet Bohra</v>
          </cell>
        </row>
        <row r="35">
          <cell r="C35" t="str">
            <v>23858445</v>
          </cell>
          <cell r="D35" t="str">
            <v>Anshul Kumar Pahadiya</v>
          </cell>
        </row>
        <row r="36">
          <cell r="C36" t="str">
            <v>43294620</v>
          </cell>
          <cell r="D36" t="str">
            <v>Gautam</v>
          </cell>
        </row>
        <row r="37">
          <cell r="C37" t="str">
            <v>71593024</v>
          </cell>
          <cell r="D37" t="str">
            <v>Vimlesh Kumar Meena</v>
          </cell>
        </row>
        <row r="38">
          <cell r="C38" t="str">
            <v>78127843</v>
          </cell>
          <cell r="D38" t="str">
            <v>Amin Jeet Manojkumar</v>
          </cell>
        </row>
        <row r="39">
          <cell r="C39" t="str">
            <v>14557033</v>
          </cell>
          <cell r="D39" t="str">
            <v>Ram Kalyan Meena</v>
          </cell>
        </row>
        <row r="40">
          <cell r="C40" t="str">
            <v>66594422</v>
          </cell>
          <cell r="D40" t="str">
            <v>Sunaina Shekhawat</v>
          </cell>
        </row>
        <row r="41">
          <cell r="C41" t="str">
            <v>23268444</v>
          </cell>
          <cell r="D41" t="str">
            <v>Surendra Singh</v>
          </cell>
        </row>
        <row r="42">
          <cell r="C42" t="str">
            <v>15879477</v>
          </cell>
          <cell r="D42" t="str">
            <v>Bhavna Vaishnav</v>
          </cell>
        </row>
        <row r="43">
          <cell r="C43" t="str">
            <v>18574755</v>
          </cell>
          <cell r="D43" t="str">
            <v>Himanshu Adwani</v>
          </cell>
        </row>
        <row r="44">
          <cell r="C44" t="str">
            <v>44565572</v>
          </cell>
          <cell r="D44" t="str">
            <v>Pranay Trivedi</v>
          </cell>
        </row>
        <row r="45">
          <cell r="C45" t="str">
            <v>79334802</v>
          </cell>
          <cell r="D45" t="str">
            <v>Manju Yadav</v>
          </cell>
        </row>
        <row r="46">
          <cell r="C46" t="str">
            <v>13150079</v>
          </cell>
          <cell r="D46" t="str">
            <v>PRADEEPTI SHARMA</v>
          </cell>
        </row>
        <row r="47">
          <cell r="C47" t="str">
            <v>90520846</v>
          </cell>
          <cell r="D47" t="str">
            <v>Priyanka Purohit</v>
          </cell>
        </row>
        <row r="48">
          <cell r="C48" t="str">
            <v>22110841</v>
          </cell>
          <cell r="D48" t="str">
            <v>Ruchi Tantia</v>
          </cell>
        </row>
        <row r="49">
          <cell r="C49" t="str">
            <v>85109549</v>
          </cell>
          <cell r="D49" t="str">
            <v>Shyam Lal</v>
          </cell>
        </row>
        <row r="50">
          <cell r="C50" t="str">
            <v>25095692</v>
          </cell>
          <cell r="D50" t="str">
            <v>Ashish Raj</v>
          </cell>
        </row>
        <row r="51">
          <cell r="C51" t="str">
            <v>57124741</v>
          </cell>
          <cell r="D51" t="str">
            <v>G Indra Kumar</v>
          </cell>
        </row>
        <row r="52">
          <cell r="C52" t="str">
            <v>05817738</v>
          </cell>
          <cell r="D52" t="str">
            <v>Mohammed Abir Khan</v>
          </cell>
        </row>
        <row r="53">
          <cell r="C53" t="str">
            <v>03110382</v>
          </cell>
          <cell r="D53" t="str">
            <v>Nitin Kumar</v>
          </cell>
        </row>
        <row r="54">
          <cell r="C54" t="str">
            <v>25263337</v>
          </cell>
          <cell r="D54" t="str">
            <v>Unnikrishnan R</v>
          </cell>
        </row>
        <row r="55">
          <cell r="C55" t="str">
            <v>96890381</v>
          </cell>
          <cell r="D55" t="str">
            <v>Dharm Chand Jain</v>
          </cell>
        </row>
        <row r="56">
          <cell r="C56" t="str">
            <v>48984069</v>
          </cell>
          <cell r="D56" t="str">
            <v>Sumit Kumar Agrawal</v>
          </cell>
        </row>
        <row r="57">
          <cell r="C57" t="str">
            <v>69572288</v>
          </cell>
          <cell r="D57" t="str">
            <v>Ankita Kaasat</v>
          </cell>
        </row>
        <row r="58">
          <cell r="C58" t="str">
            <v>46801135</v>
          </cell>
          <cell r="D58" t="str">
            <v>Himanshu Malik</v>
          </cell>
        </row>
        <row r="59">
          <cell r="C59" t="str">
            <v>44625140</v>
          </cell>
          <cell r="D59" t="str">
            <v>Nagesh Vyas</v>
          </cell>
        </row>
        <row r="60">
          <cell r="C60" t="str">
            <v>15239822</v>
          </cell>
          <cell r="D60" t="str">
            <v>Sakshi</v>
          </cell>
        </row>
        <row r="61">
          <cell r="C61" t="str">
            <v>75132430</v>
          </cell>
          <cell r="D61" t="str">
            <v>Yatendra Singh Chundawat</v>
          </cell>
        </row>
        <row r="62">
          <cell r="C62" t="str">
            <v>37620188</v>
          </cell>
          <cell r="D62" t="str">
            <v>Leela Shivendra Singhal</v>
          </cell>
        </row>
        <row r="63">
          <cell r="C63" t="str">
            <v>74472799</v>
          </cell>
          <cell r="D63" t="str">
            <v>Suresh Kumar Gautam</v>
          </cell>
        </row>
        <row r="64">
          <cell r="C64" t="str">
            <v>82993130</v>
          </cell>
          <cell r="D64" t="str">
            <v>Bhagwan Ram Vishnoi</v>
          </cell>
        </row>
        <row r="65">
          <cell r="C65" t="str">
            <v>80516985</v>
          </cell>
          <cell r="D65" t="str">
            <v>Rohit Kumar Yogi</v>
          </cell>
        </row>
        <row r="66">
          <cell r="C66" t="str">
            <v>06398419</v>
          </cell>
          <cell r="D66" t="str">
            <v>Sunil Dutt Upadhaya</v>
          </cell>
        </row>
        <row r="67">
          <cell r="C67" t="str">
            <v>74715208</v>
          </cell>
          <cell r="D67" t="str">
            <v>KAPIL KARWASRA</v>
          </cell>
        </row>
        <row r="68">
          <cell r="C68" t="str">
            <v>63540796</v>
          </cell>
          <cell r="D68" t="str">
            <v>Rajesh Kumar Soni</v>
          </cell>
        </row>
        <row r="69">
          <cell r="C69" t="str">
            <v>85465216</v>
          </cell>
          <cell r="D69" t="str">
            <v>Bhratri Bhushan Yadav</v>
          </cell>
        </row>
        <row r="70">
          <cell r="C70" t="str">
            <v>30425119</v>
          </cell>
          <cell r="D70" t="str">
            <v>Dr Rajeev Sharma</v>
          </cell>
        </row>
        <row r="71">
          <cell r="C71" t="str">
            <v>88904742</v>
          </cell>
          <cell r="D71" t="str">
            <v>Dr. Raj Kumar Yadav</v>
          </cell>
        </row>
        <row r="72">
          <cell r="C72" t="str">
            <v>17569957</v>
          </cell>
          <cell r="D72" t="str">
            <v>Mangesh Ram Padmawar</v>
          </cell>
        </row>
        <row r="73">
          <cell r="C73" t="str">
            <v>05002601</v>
          </cell>
          <cell r="D73" t="str">
            <v>Mohammed Ashraf Khan</v>
          </cell>
        </row>
        <row r="74">
          <cell r="C74" t="str">
            <v>46723206</v>
          </cell>
          <cell r="D74" t="str">
            <v>Narendra Mehta</v>
          </cell>
        </row>
        <row r="75">
          <cell r="C75" t="str">
            <v>97173703</v>
          </cell>
          <cell r="D75" t="str">
            <v>Nitinkumar D Chaudhari</v>
          </cell>
        </row>
        <row r="76">
          <cell r="C76" t="str">
            <v>83249964</v>
          </cell>
          <cell r="D76" t="str">
            <v>Parthasarathi Hota</v>
          </cell>
        </row>
        <row r="77">
          <cell r="C77" t="str">
            <v>85852830</v>
          </cell>
          <cell r="D77" t="str">
            <v>Charu Chandra</v>
          </cell>
        </row>
        <row r="78">
          <cell r="C78" t="str">
            <v>00422806</v>
          </cell>
          <cell r="D78" t="str">
            <v>Dr. Lata Mehta</v>
          </cell>
        </row>
        <row r="79">
          <cell r="C79" t="str">
            <v>63433496</v>
          </cell>
          <cell r="D79" t="str">
            <v>Megha Tripathi</v>
          </cell>
        </row>
        <row r="80">
          <cell r="C80" t="str">
            <v>58328485</v>
          </cell>
          <cell r="D80" t="str">
            <v>Seema Mehta</v>
          </cell>
        </row>
        <row r="81">
          <cell r="C81" t="str">
            <v>08586269</v>
          </cell>
          <cell r="D81" t="str">
            <v>Ashish Vinodkumar Batra</v>
          </cell>
        </row>
        <row r="82">
          <cell r="C82" t="str">
            <v>01647211</v>
          </cell>
          <cell r="D82" t="str">
            <v>Chigurupalli Kiran</v>
          </cell>
        </row>
        <row r="83">
          <cell r="C83" t="str">
            <v>82826026</v>
          </cell>
          <cell r="D83" t="str">
            <v>Manish Sharma</v>
          </cell>
        </row>
        <row r="84">
          <cell r="C84" t="str">
            <v>80767148</v>
          </cell>
          <cell r="D84" t="str">
            <v>Shah Hirenkumar Vipinchandra</v>
          </cell>
        </row>
        <row r="85">
          <cell r="C85" t="str">
            <v>84013580</v>
          </cell>
          <cell r="D85" t="str">
            <v>Anup Paliwal</v>
          </cell>
        </row>
        <row r="86">
          <cell r="C86" t="str">
            <v>32284076</v>
          </cell>
          <cell r="D86" t="str">
            <v>Dubal Jagdish Ashwanikumar</v>
          </cell>
        </row>
        <row r="87">
          <cell r="C87" t="str">
            <v>13212403</v>
          </cell>
          <cell r="D87" t="str">
            <v>Kapil Shrimali</v>
          </cell>
        </row>
        <row r="88">
          <cell r="C88" t="str">
            <v>85093829</v>
          </cell>
          <cell r="D88" t="str">
            <v>Dr. Pranshu Sharma</v>
          </cell>
        </row>
        <row r="89">
          <cell r="C89" t="str">
            <v>89952402</v>
          </cell>
          <cell r="D89" t="str">
            <v>Seemant Kumar Saini</v>
          </cell>
        </row>
        <row r="90">
          <cell r="C90" t="str">
            <v>22916633</v>
          </cell>
          <cell r="D90" t="str">
            <v>Kavita Rathore</v>
          </cell>
        </row>
        <row r="91">
          <cell r="C91" t="str">
            <v>45530998</v>
          </cell>
          <cell r="D91" t="str">
            <v>Kharadi Darshankumar</v>
          </cell>
        </row>
        <row r="92">
          <cell r="C92" t="str">
            <v>66793972</v>
          </cell>
          <cell r="D92" t="str">
            <v>Vivek Bamel</v>
          </cell>
        </row>
        <row r="93">
          <cell r="C93" t="str">
            <v>81384160</v>
          </cell>
          <cell r="D93" t="str">
            <v>Sunil Kumar</v>
          </cell>
        </row>
        <row r="94">
          <cell r="C94" t="str">
            <v>94181190</v>
          </cell>
          <cell r="D94" t="str">
            <v>Puneet Kumar Awasthi</v>
          </cell>
        </row>
        <row r="95">
          <cell r="C95" t="str">
            <v>69420651</v>
          </cell>
          <cell r="D95" t="str">
            <v>Shakuntla Godara</v>
          </cell>
        </row>
        <row r="96">
          <cell r="C96" t="str">
            <v>13085668</v>
          </cell>
          <cell r="D96" t="str">
            <v>Mohammed Danish</v>
          </cell>
        </row>
        <row r="97">
          <cell r="C97" t="str">
            <v>85681820</v>
          </cell>
          <cell r="D97" t="str">
            <v>Disha Joshi</v>
          </cell>
        </row>
        <row r="98">
          <cell r="C98" t="str">
            <v>68894779</v>
          </cell>
          <cell r="D98" t="str">
            <v>Aditi Joshi</v>
          </cell>
        </row>
        <row r="99">
          <cell r="C99" t="str">
            <v>83619664</v>
          </cell>
          <cell r="D99" t="str">
            <v>MANISH KALAL</v>
          </cell>
        </row>
        <row r="100">
          <cell r="C100" t="str">
            <v>78355569</v>
          </cell>
          <cell r="D100" t="str">
            <v>Komal Purbia</v>
          </cell>
        </row>
        <row r="101">
          <cell r="C101" t="str">
            <v>66963585</v>
          </cell>
          <cell r="D101" t="str">
            <v>Ashok Sikhwal</v>
          </cell>
        </row>
        <row r="102">
          <cell r="C102" t="str">
            <v>34550791</v>
          </cell>
          <cell r="D102" t="str">
            <v>Ritu Pujari</v>
          </cell>
        </row>
        <row r="103">
          <cell r="C103" t="str">
            <v>88825728</v>
          </cell>
          <cell r="D103" t="str">
            <v>Amresh Kumar</v>
          </cell>
        </row>
        <row r="104">
          <cell r="C104" t="str">
            <v>31713819</v>
          </cell>
          <cell r="D104" t="str">
            <v>Vimal Kumar Chawla</v>
          </cell>
        </row>
        <row r="105">
          <cell r="C105" t="str">
            <v>71512273</v>
          </cell>
          <cell r="D105" t="str">
            <v>Aashutosh Bhadaniya</v>
          </cell>
        </row>
        <row r="106">
          <cell r="C106" t="str">
            <v>29095471</v>
          </cell>
          <cell r="D106" t="str">
            <v>Abhishek Jitendra Saini</v>
          </cell>
        </row>
        <row r="107">
          <cell r="C107" t="str">
            <v>96928003</v>
          </cell>
          <cell r="D107" t="str">
            <v>Abhishek Mohanty</v>
          </cell>
        </row>
        <row r="108">
          <cell r="C108" t="str">
            <v>16206606</v>
          </cell>
          <cell r="D108" t="str">
            <v>Ajeet Kumar Dev</v>
          </cell>
        </row>
        <row r="109">
          <cell r="C109" t="str">
            <v>52619175</v>
          </cell>
          <cell r="D109" t="str">
            <v>AMBIKA</v>
          </cell>
        </row>
        <row r="110">
          <cell r="C110" t="str">
            <v>23693764</v>
          </cell>
          <cell r="D110" t="str">
            <v>Amtul Haleem</v>
          </cell>
        </row>
        <row r="111">
          <cell r="C111" t="str">
            <v>82022177</v>
          </cell>
          <cell r="D111" t="str">
            <v>Anand Kumar Kant</v>
          </cell>
        </row>
        <row r="112">
          <cell r="C112" t="str">
            <v>05328135</v>
          </cell>
          <cell r="D112" t="str">
            <v>Aniruddha Roy</v>
          </cell>
        </row>
        <row r="113">
          <cell r="C113" t="str">
            <v>14813975</v>
          </cell>
          <cell r="D113" t="str">
            <v>Baghora Harshit Ajitbhai</v>
          </cell>
        </row>
        <row r="114">
          <cell r="C114" t="str">
            <v>43282244</v>
          </cell>
          <cell r="D114" t="str">
            <v>Deepak Baisoya</v>
          </cell>
        </row>
        <row r="115">
          <cell r="C115" t="str">
            <v>93939027</v>
          </cell>
          <cell r="D115" t="str">
            <v>Deependar Kumar Adarshi</v>
          </cell>
        </row>
        <row r="116">
          <cell r="C116" t="str">
            <v>54532383</v>
          </cell>
          <cell r="D116" t="str">
            <v>Harjasmeet Singh</v>
          </cell>
        </row>
        <row r="117">
          <cell r="C117" t="str">
            <v>40109573</v>
          </cell>
          <cell r="D117" t="str">
            <v>Hetal Rajeshbhai Pon</v>
          </cell>
        </row>
        <row r="118">
          <cell r="C118" t="str">
            <v>00088196</v>
          </cell>
          <cell r="D118" t="str">
            <v>HIMANSHI SINGH</v>
          </cell>
        </row>
        <row r="119">
          <cell r="C119" t="str">
            <v>97280062</v>
          </cell>
          <cell r="D119" t="str">
            <v>Jinkal Bharatkumar Padhiyar</v>
          </cell>
        </row>
        <row r="120">
          <cell r="C120" t="str">
            <v>66556562</v>
          </cell>
          <cell r="D120" t="str">
            <v>Kalpesh Devabhai Panchal</v>
          </cell>
        </row>
        <row r="121">
          <cell r="C121" t="str">
            <v>97558819</v>
          </cell>
          <cell r="D121" t="str">
            <v>Kesur Tanvi Dilipbhai</v>
          </cell>
        </row>
        <row r="122">
          <cell r="C122" t="str">
            <v>57296552</v>
          </cell>
          <cell r="D122" t="str">
            <v>Koushal K S</v>
          </cell>
        </row>
        <row r="123">
          <cell r="C123" t="str">
            <v>88253179</v>
          </cell>
          <cell r="D123" t="str">
            <v>Kubavat Kavan Sanjaykumar</v>
          </cell>
        </row>
        <row r="124">
          <cell r="C124" t="str">
            <v>70761900</v>
          </cell>
          <cell r="D124" t="str">
            <v>Kushal Kamleshbhai Chaudhary</v>
          </cell>
        </row>
        <row r="125">
          <cell r="C125" t="str">
            <v>85608654</v>
          </cell>
          <cell r="D125" t="str">
            <v>MAHESHWARI HEMIL KIRANBHAI</v>
          </cell>
        </row>
        <row r="126">
          <cell r="C126" t="str">
            <v>87884496</v>
          </cell>
          <cell r="D126" t="str">
            <v>Mevada Yashvi Anilkumar</v>
          </cell>
        </row>
        <row r="127">
          <cell r="C127" t="str">
            <v>62388169</v>
          </cell>
          <cell r="D127" t="str">
            <v>Minna Benny</v>
          </cell>
        </row>
        <row r="128">
          <cell r="C128" t="str">
            <v>85696894</v>
          </cell>
          <cell r="D128" t="str">
            <v>Mohit</v>
          </cell>
        </row>
        <row r="129">
          <cell r="C129" t="str">
            <v>69952998</v>
          </cell>
          <cell r="D129" t="str">
            <v>Nalliboyina Mohan Krishna</v>
          </cell>
        </row>
        <row r="130">
          <cell r="C130" t="str">
            <v>94710033</v>
          </cell>
          <cell r="D130" t="str">
            <v>Neha Mathur</v>
          </cell>
        </row>
        <row r="131">
          <cell r="C131" t="str">
            <v>96761098</v>
          </cell>
          <cell r="D131" t="str">
            <v>Neha Singla</v>
          </cell>
        </row>
        <row r="132">
          <cell r="C132" t="str">
            <v>63118163</v>
          </cell>
          <cell r="D132" t="str">
            <v>Nikhil Kumar Dubey</v>
          </cell>
        </row>
        <row r="133">
          <cell r="C133" t="str">
            <v>95195551</v>
          </cell>
          <cell r="D133" t="str">
            <v>Nitin Saini</v>
          </cell>
        </row>
        <row r="134">
          <cell r="C134" t="str">
            <v>59175271</v>
          </cell>
          <cell r="D134" t="str">
            <v>Palak Bhargava</v>
          </cell>
        </row>
        <row r="135">
          <cell r="C135" t="str">
            <v>98443811</v>
          </cell>
          <cell r="D135" t="str">
            <v>Patel Himalinikumari Ashwinkumar</v>
          </cell>
        </row>
        <row r="136">
          <cell r="C136" t="str">
            <v>88030915</v>
          </cell>
          <cell r="D136" t="str">
            <v>Pratishtha Yadav</v>
          </cell>
        </row>
        <row r="137">
          <cell r="C137" t="str">
            <v>90935572</v>
          </cell>
          <cell r="D137" t="str">
            <v>Priyanka Andhana</v>
          </cell>
        </row>
        <row r="138">
          <cell r="C138" t="str">
            <v>43487816</v>
          </cell>
          <cell r="D138" t="str">
            <v>Rishabh Verma</v>
          </cell>
        </row>
        <row r="139">
          <cell r="C139" t="str">
            <v>13926653</v>
          </cell>
          <cell r="D139" t="str">
            <v>Sahil</v>
          </cell>
        </row>
        <row r="140">
          <cell r="C140" t="str">
            <v>00707307</v>
          </cell>
          <cell r="D140" t="str">
            <v>Saumya Roy</v>
          </cell>
        </row>
        <row r="141">
          <cell r="C141" t="str">
            <v>68218971</v>
          </cell>
          <cell r="D141" t="str">
            <v>Shoaib Yusuf Sangatti</v>
          </cell>
        </row>
        <row r="142">
          <cell r="C142" t="str">
            <v>81075266</v>
          </cell>
          <cell r="D142" t="str">
            <v>Shresth Tomar</v>
          </cell>
        </row>
        <row r="143">
          <cell r="C143" t="str">
            <v>87011279</v>
          </cell>
          <cell r="D143" t="str">
            <v>Shubham Singla</v>
          </cell>
        </row>
        <row r="144">
          <cell r="C144" t="str">
            <v>15866563</v>
          </cell>
          <cell r="D144" t="str">
            <v>Sonali Panwar</v>
          </cell>
        </row>
        <row r="145">
          <cell r="C145" t="str">
            <v>73076652</v>
          </cell>
          <cell r="D145" t="str">
            <v>Vibhanshu Choudhary</v>
          </cell>
        </row>
        <row r="146">
          <cell r="C146" t="str">
            <v>78980226</v>
          </cell>
          <cell r="D146" t="str">
            <v>Vishruti Nitinbhai Patel</v>
          </cell>
        </row>
        <row r="147">
          <cell r="C147" t="str">
            <v>11444600</v>
          </cell>
          <cell r="D147" t="str">
            <v>Yash Dharmeshkumar Shukla</v>
          </cell>
        </row>
        <row r="148">
          <cell r="C148" t="str">
            <v>65900929</v>
          </cell>
          <cell r="D148" t="str">
            <v>Yash Pal</v>
          </cell>
        </row>
        <row r="149">
          <cell r="C149" t="str">
            <v>86896693</v>
          </cell>
          <cell r="D149" t="str">
            <v>Yukta Juneja</v>
          </cell>
        </row>
        <row r="150">
          <cell r="C150" t="str">
            <v>78915622</v>
          </cell>
          <cell r="D150" t="str">
            <v>Vinutha V</v>
          </cell>
        </row>
        <row r="151">
          <cell r="C151" t="str">
            <v>81082452</v>
          </cell>
          <cell r="D151" t="str">
            <v>Anuja Singh</v>
          </cell>
        </row>
        <row r="152">
          <cell r="C152" t="str">
            <v>62802050</v>
          </cell>
          <cell r="D152" t="str">
            <v>Ashwini Vaishnav</v>
          </cell>
        </row>
        <row r="153">
          <cell r="C153" t="str">
            <v>96102576</v>
          </cell>
          <cell r="D153" t="str">
            <v>Ayush Choudhary</v>
          </cell>
        </row>
        <row r="154">
          <cell r="C154" t="str">
            <v>23302976</v>
          </cell>
          <cell r="D154" t="str">
            <v>Manavi Kachhawa</v>
          </cell>
        </row>
        <row r="155">
          <cell r="C155" t="str">
            <v>58563468</v>
          </cell>
          <cell r="D155" t="str">
            <v>Mishi Joshi</v>
          </cell>
        </row>
        <row r="156">
          <cell r="C156" t="str">
            <v>94167621</v>
          </cell>
          <cell r="D156" t="str">
            <v>Pooja</v>
          </cell>
        </row>
        <row r="157">
          <cell r="C157" t="str">
            <v>55325886</v>
          </cell>
          <cell r="D157" t="str">
            <v>Preetika Parmar</v>
          </cell>
        </row>
        <row r="158">
          <cell r="C158" t="str">
            <v>54464496</v>
          </cell>
          <cell r="D158" t="str">
            <v>Soriya Mansi Sureshbhai</v>
          </cell>
        </row>
        <row r="159">
          <cell r="C159" t="str">
            <v>92886519</v>
          </cell>
          <cell r="D159" t="str">
            <v>Verma Punit</v>
          </cell>
        </row>
        <row r="160">
          <cell r="C160" t="str">
            <v>09905774</v>
          </cell>
          <cell r="D160" t="str">
            <v>Aditya Shrimali</v>
          </cell>
        </row>
        <row r="161">
          <cell r="C161" t="str">
            <v>07418555</v>
          </cell>
          <cell r="D161" t="str">
            <v>Akhil Jindal</v>
          </cell>
        </row>
        <row r="162">
          <cell r="C162" t="str">
            <v>75412272</v>
          </cell>
          <cell r="D162" t="str">
            <v>Akshay</v>
          </cell>
        </row>
        <row r="163">
          <cell r="C163" t="str">
            <v>82298448</v>
          </cell>
          <cell r="D163" t="str">
            <v>Ankit Charan</v>
          </cell>
        </row>
        <row r="164">
          <cell r="C164" t="str">
            <v>51599994</v>
          </cell>
          <cell r="D164" t="str">
            <v>Anuj Farswal</v>
          </cell>
        </row>
        <row r="165">
          <cell r="C165" t="str">
            <v>36783430</v>
          </cell>
          <cell r="D165" t="str">
            <v>Anukrati Joshi</v>
          </cell>
        </row>
        <row r="166">
          <cell r="C166" t="str">
            <v>35614673</v>
          </cell>
          <cell r="D166" t="str">
            <v>Apoorva Aggarwal</v>
          </cell>
        </row>
        <row r="167">
          <cell r="C167" t="str">
            <v>53292008</v>
          </cell>
          <cell r="D167" t="str">
            <v>Arun Singh</v>
          </cell>
        </row>
        <row r="168">
          <cell r="C168" t="str">
            <v>19122607</v>
          </cell>
          <cell r="D168" t="str">
            <v>Ashish Patidar</v>
          </cell>
        </row>
        <row r="169">
          <cell r="C169" t="str">
            <v>84201166</v>
          </cell>
          <cell r="D169" t="str">
            <v>Bhanu Parkash Singh</v>
          </cell>
        </row>
        <row r="170">
          <cell r="C170" t="str">
            <v>70347008</v>
          </cell>
          <cell r="D170" t="str">
            <v>Bhaskar Sharma</v>
          </cell>
        </row>
        <row r="171">
          <cell r="C171" t="str">
            <v>06153065</v>
          </cell>
          <cell r="D171" t="str">
            <v>Chauhan Shaleen Anilbhai</v>
          </cell>
        </row>
        <row r="172">
          <cell r="C172" t="str">
            <v>53899842</v>
          </cell>
          <cell r="D172" t="str">
            <v>Chavda Priyanshi Chatursinh</v>
          </cell>
        </row>
        <row r="173">
          <cell r="C173" t="str">
            <v>37762721</v>
          </cell>
          <cell r="D173" t="str">
            <v>Deepanshu Lamba</v>
          </cell>
        </row>
        <row r="174">
          <cell r="C174" t="str">
            <v>15896659</v>
          </cell>
          <cell r="D174" t="str">
            <v>Ehik Joshi</v>
          </cell>
        </row>
        <row r="175">
          <cell r="C175" t="str">
            <v>11192378</v>
          </cell>
          <cell r="D175" t="str">
            <v>Hriday Rathod</v>
          </cell>
        </row>
        <row r="176">
          <cell r="C176" t="str">
            <v>82826288</v>
          </cell>
          <cell r="D176" t="str">
            <v>Jay Ram Ramsnehi</v>
          </cell>
        </row>
        <row r="177">
          <cell r="C177" t="str">
            <v>87037615</v>
          </cell>
          <cell r="D177" t="str">
            <v>Kapadiya Kaushik Vallabhbhai</v>
          </cell>
        </row>
        <row r="178">
          <cell r="C178" t="str">
            <v>75212009</v>
          </cell>
          <cell r="D178" t="str">
            <v>Malik Sangya</v>
          </cell>
        </row>
        <row r="179">
          <cell r="C179" t="str">
            <v>54121170</v>
          </cell>
          <cell r="D179" t="str">
            <v>Masani Yuvrajsinh Ajitsinh</v>
          </cell>
        </row>
        <row r="180">
          <cell r="C180" t="str">
            <v>46379470</v>
          </cell>
          <cell r="D180" t="str">
            <v>Mohammed Yunus Nagori</v>
          </cell>
        </row>
        <row r="181">
          <cell r="C181" t="str">
            <v>26908451</v>
          </cell>
          <cell r="D181" t="str">
            <v>Munjpara Aayush Mahendrabhai</v>
          </cell>
        </row>
        <row r="182">
          <cell r="C182" t="str">
            <v>84698895</v>
          </cell>
          <cell r="D182" t="str">
            <v>Naveen Kumar Dhoulpuria</v>
          </cell>
        </row>
        <row r="183">
          <cell r="C183" t="str">
            <v>61794063</v>
          </cell>
          <cell r="D183" t="str">
            <v>Neel Hasmukhbhai Gandhi</v>
          </cell>
        </row>
        <row r="184">
          <cell r="C184" t="str">
            <v>54322462</v>
          </cell>
          <cell r="D184" t="str">
            <v>Neel Rathore</v>
          </cell>
        </row>
        <row r="185">
          <cell r="C185" t="str">
            <v>40394603</v>
          </cell>
          <cell r="D185" t="str">
            <v>Pandit Harsh</v>
          </cell>
        </row>
        <row r="186">
          <cell r="C186" t="str">
            <v>01198767</v>
          </cell>
          <cell r="D186" t="str">
            <v>Paramveer Singh Choudhary</v>
          </cell>
        </row>
        <row r="187">
          <cell r="C187" t="str">
            <v>47236097</v>
          </cell>
          <cell r="D187" t="str">
            <v>Parth Dineshchandra Patel</v>
          </cell>
        </row>
        <row r="188">
          <cell r="C188" t="str">
            <v>79737060</v>
          </cell>
          <cell r="D188" t="str">
            <v>Patel Jinal Shaileshbhai</v>
          </cell>
        </row>
        <row r="189">
          <cell r="C189" t="str">
            <v>82141743</v>
          </cell>
          <cell r="D189" t="str">
            <v>Patel Manan Ghanshyambhai</v>
          </cell>
        </row>
        <row r="190">
          <cell r="C190" t="str">
            <v>31146837</v>
          </cell>
          <cell r="D190" t="str">
            <v>Patel Meet Pareshbhai</v>
          </cell>
        </row>
        <row r="191">
          <cell r="C191" t="str">
            <v>67291124</v>
          </cell>
          <cell r="D191" t="str">
            <v>Patel Milan Ashwinbhai</v>
          </cell>
        </row>
        <row r="192">
          <cell r="C192" t="str">
            <v>90659936</v>
          </cell>
          <cell r="D192" t="str">
            <v>Patel Vinay</v>
          </cell>
        </row>
        <row r="193">
          <cell r="C193" t="str">
            <v>79204190</v>
          </cell>
          <cell r="D193" t="str">
            <v>Priyanka Choudhary</v>
          </cell>
        </row>
        <row r="194">
          <cell r="C194" t="str">
            <v>66309178</v>
          </cell>
          <cell r="D194" t="str">
            <v>Ramani Kaushal Mukeshbhai</v>
          </cell>
        </row>
        <row r="195">
          <cell r="C195" t="str">
            <v>20349284</v>
          </cell>
          <cell r="D195" t="str">
            <v>Ramani Nidhi Ashokbhai</v>
          </cell>
        </row>
        <row r="196">
          <cell r="C196" t="str">
            <v>77392232</v>
          </cell>
          <cell r="D196" t="str">
            <v>Rohit Kumar</v>
          </cell>
        </row>
        <row r="197">
          <cell r="C197" t="str">
            <v>35753232</v>
          </cell>
          <cell r="D197" t="str">
            <v>Shivam Kundal</v>
          </cell>
        </row>
        <row r="198">
          <cell r="C198" t="str">
            <v>52493984</v>
          </cell>
          <cell r="D198" t="str">
            <v>Shristhi Bishnoi</v>
          </cell>
        </row>
        <row r="199">
          <cell r="C199" t="str">
            <v>12500758</v>
          </cell>
          <cell r="D199" t="str">
            <v>Shubham Dadhich</v>
          </cell>
        </row>
        <row r="200">
          <cell r="C200" t="str">
            <v>75898812</v>
          </cell>
          <cell r="D200" t="str">
            <v>Sundesha Kiranben Rameshbhai</v>
          </cell>
        </row>
        <row r="201">
          <cell r="C201" t="str">
            <v>51794419</v>
          </cell>
          <cell r="D201" t="str">
            <v>Thakor Harsh</v>
          </cell>
        </row>
        <row r="202">
          <cell r="C202" t="str">
            <v>43449852</v>
          </cell>
          <cell r="D202" t="str">
            <v>Umang Bharatbhai Darji</v>
          </cell>
        </row>
        <row r="203">
          <cell r="C203" t="str">
            <v>78802101</v>
          </cell>
          <cell r="D203" t="str">
            <v>Vaidya Saloni Rajesh</v>
          </cell>
        </row>
        <row r="204">
          <cell r="C204" t="str">
            <v>72087310</v>
          </cell>
          <cell r="D204" t="str">
            <v>Yash Mittal</v>
          </cell>
        </row>
        <row r="205">
          <cell r="C205" t="str">
            <v>40642244</v>
          </cell>
          <cell r="D205" t="str">
            <v>Aakash Bhardwaj</v>
          </cell>
        </row>
        <row r="206">
          <cell r="C206" t="str">
            <v>63276464</v>
          </cell>
          <cell r="D206" t="str">
            <v>Abhishek Pareek</v>
          </cell>
        </row>
        <row r="207">
          <cell r="C207" t="str">
            <v>77520579</v>
          </cell>
          <cell r="D207" t="str">
            <v>Akash Gupta</v>
          </cell>
        </row>
        <row r="208">
          <cell r="C208" t="str">
            <v>82168040</v>
          </cell>
          <cell r="D208" t="str">
            <v>Akash Patel</v>
          </cell>
        </row>
        <row r="209">
          <cell r="C209" t="str">
            <v>06710027</v>
          </cell>
          <cell r="D209" t="str">
            <v>Atul Sharma</v>
          </cell>
        </row>
        <row r="210">
          <cell r="C210" t="str">
            <v>80141300</v>
          </cell>
          <cell r="D210" t="str">
            <v>Azhar Siddiqui</v>
          </cell>
        </row>
        <row r="211">
          <cell r="C211" t="str">
            <v>01432679</v>
          </cell>
          <cell r="D211" t="str">
            <v>Bhaskar Shail</v>
          </cell>
        </row>
        <row r="212">
          <cell r="C212" t="str">
            <v>67202539</v>
          </cell>
          <cell r="D212" t="str">
            <v>Bhavya Umeshbhai Maheshwari</v>
          </cell>
        </row>
        <row r="213">
          <cell r="C213" t="str">
            <v>35398301</v>
          </cell>
          <cell r="D213" t="str">
            <v>Bhut Subhashbhai Manjibhai</v>
          </cell>
        </row>
        <row r="214">
          <cell r="C214" t="str">
            <v>82943049</v>
          </cell>
          <cell r="D214" t="str">
            <v>Dhruvrajsinh Jadeja</v>
          </cell>
        </row>
        <row r="215">
          <cell r="C215" t="str">
            <v>29117632</v>
          </cell>
          <cell r="D215" t="str">
            <v>Dishant Aagaal</v>
          </cell>
        </row>
        <row r="216">
          <cell r="C216" t="str">
            <v>62962731</v>
          </cell>
          <cell r="D216" t="str">
            <v>Durga Kumari</v>
          </cell>
        </row>
        <row r="217">
          <cell r="C217" t="str">
            <v>42656268</v>
          </cell>
          <cell r="D217" t="str">
            <v>Ghoniya Jenishkumar Rasikbhai</v>
          </cell>
        </row>
        <row r="218">
          <cell r="C218" t="str">
            <v>24310615</v>
          </cell>
          <cell r="D218" t="str">
            <v>Goswami Goverdhanesh Vallabh</v>
          </cell>
        </row>
        <row r="219">
          <cell r="C219" t="str">
            <v>01605787</v>
          </cell>
          <cell r="D219" t="str">
            <v>GURSHARANJIT SINGH</v>
          </cell>
        </row>
        <row r="220">
          <cell r="C220" t="str">
            <v>38537026</v>
          </cell>
          <cell r="D220" t="str">
            <v>Hafiz Khan</v>
          </cell>
        </row>
        <row r="221">
          <cell r="C221" t="str">
            <v>43651019</v>
          </cell>
          <cell r="D221" t="str">
            <v>Intezar Ahmad</v>
          </cell>
        </row>
        <row r="222">
          <cell r="C222" t="str">
            <v>58742950</v>
          </cell>
          <cell r="D222" t="str">
            <v>Karan Sahay</v>
          </cell>
        </row>
        <row r="223">
          <cell r="C223" t="str">
            <v>15025960</v>
          </cell>
          <cell r="D223" t="str">
            <v>Kunal Pal Singh</v>
          </cell>
        </row>
        <row r="224">
          <cell r="C224" t="str">
            <v>12411247</v>
          </cell>
          <cell r="D224" t="str">
            <v>Moumita Jana</v>
          </cell>
        </row>
        <row r="225">
          <cell r="C225" t="str">
            <v>56698953</v>
          </cell>
          <cell r="D225" t="str">
            <v>Naini Heril Nandu</v>
          </cell>
        </row>
        <row r="226">
          <cell r="C226" t="str">
            <v>00985649</v>
          </cell>
          <cell r="D226" t="str">
            <v>Nayak Yash Mayankkumar</v>
          </cell>
        </row>
        <row r="227">
          <cell r="C227" t="str">
            <v>35928941</v>
          </cell>
          <cell r="D227" t="str">
            <v>Nishant Kumar</v>
          </cell>
        </row>
        <row r="228">
          <cell r="C228" t="str">
            <v>02313588</v>
          </cell>
          <cell r="D228" t="str">
            <v>Nishant Sharma</v>
          </cell>
        </row>
        <row r="229">
          <cell r="C229" t="str">
            <v>57442801</v>
          </cell>
          <cell r="D229" t="str">
            <v>Patel Hely Kanaiyalal</v>
          </cell>
        </row>
        <row r="230">
          <cell r="C230" t="str">
            <v>05123670</v>
          </cell>
          <cell r="D230" t="str">
            <v>Patel Prapti Ketan</v>
          </cell>
        </row>
        <row r="231">
          <cell r="C231" t="str">
            <v>23034337</v>
          </cell>
          <cell r="D231" t="str">
            <v>Pradeep Bishnoi</v>
          </cell>
        </row>
        <row r="232">
          <cell r="C232" t="str">
            <v>88062319</v>
          </cell>
          <cell r="D232" t="str">
            <v>Preet Kanwar</v>
          </cell>
        </row>
        <row r="233">
          <cell r="C233" t="str">
            <v>12383250</v>
          </cell>
          <cell r="D233" t="str">
            <v>Pritam Kumar</v>
          </cell>
        </row>
        <row r="234">
          <cell r="C234" t="str">
            <v>86863364</v>
          </cell>
          <cell r="D234" t="str">
            <v>RAHUL BANJARA</v>
          </cell>
        </row>
        <row r="235">
          <cell r="C235" t="str">
            <v>08481112</v>
          </cell>
          <cell r="D235" t="str">
            <v>Rahul Verma</v>
          </cell>
        </row>
        <row r="236">
          <cell r="C236" t="str">
            <v>43733936</v>
          </cell>
          <cell r="D236" t="str">
            <v>Raj Kumar Jat</v>
          </cell>
        </row>
        <row r="237">
          <cell r="C237" t="str">
            <v>57838631</v>
          </cell>
          <cell r="D237" t="str">
            <v>Rishabh Bansal</v>
          </cell>
        </row>
        <row r="238">
          <cell r="C238" t="str">
            <v>61945026</v>
          </cell>
          <cell r="D238" t="str">
            <v>Ritika Rai</v>
          </cell>
        </row>
        <row r="239">
          <cell r="C239" t="str">
            <v>05142469</v>
          </cell>
          <cell r="D239" t="str">
            <v>Saurav Kumar Sharma</v>
          </cell>
        </row>
        <row r="240">
          <cell r="C240" t="str">
            <v>34997584</v>
          </cell>
          <cell r="D240" t="str">
            <v>Sharma Gunjan</v>
          </cell>
        </row>
        <row r="241">
          <cell r="C241" t="str">
            <v>89598932</v>
          </cell>
          <cell r="D241" t="str">
            <v>Shivani Kawatra</v>
          </cell>
        </row>
        <row r="242">
          <cell r="C242" t="str">
            <v>68679342</v>
          </cell>
          <cell r="D242" t="str">
            <v>Shubham Gupta</v>
          </cell>
        </row>
        <row r="243">
          <cell r="C243" t="str">
            <v>34344759</v>
          </cell>
          <cell r="D243" t="str">
            <v>Shubhanshu Vats</v>
          </cell>
        </row>
        <row r="244">
          <cell r="C244" t="str">
            <v>17386722</v>
          </cell>
          <cell r="D244" t="str">
            <v>Surendra Sinh Arjansinh Devda</v>
          </cell>
        </row>
        <row r="245">
          <cell r="C245" t="str">
            <v>79673889</v>
          </cell>
          <cell r="D245" t="str">
            <v>Tanmay Agrawal</v>
          </cell>
        </row>
        <row r="246">
          <cell r="C246" t="str">
            <v>38486618</v>
          </cell>
          <cell r="D246" t="str">
            <v>Amit Mundel</v>
          </cell>
        </row>
        <row r="247">
          <cell r="C247" t="str">
            <v>92402461</v>
          </cell>
          <cell r="D247" t="str">
            <v>Amrit Lal Soni</v>
          </cell>
        </row>
        <row r="248">
          <cell r="C248" t="str">
            <v>30346214</v>
          </cell>
          <cell r="D248" t="str">
            <v>Bhavya Yadav</v>
          </cell>
        </row>
        <row r="249">
          <cell r="C249" t="str">
            <v>11241067</v>
          </cell>
          <cell r="D249" t="str">
            <v>Dewanshi Trehan</v>
          </cell>
        </row>
        <row r="250">
          <cell r="C250" t="str">
            <v>97273201</v>
          </cell>
          <cell r="D250" t="str">
            <v>Divanshi Sharma</v>
          </cell>
        </row>
        <row r="251">
          <cell r="C251" t="str">
            <v>34977917</v>
          </cell>
          <cell r="D251" t="str">
            <v>Himanshi Singh</v>
          </cell>
        </row>
        <row r="252">
          <cell r="C252" t="str">
            <v>94870815</v>
          </cell>
          <cell r="D252" t="str">
            <v>Isha Choudhary</v>
          </cell>
        </row>
        <row r="253">
          <cell r="C253" t="str">
            <v>34090418</v>
          </cell>
          <cell r="D253" t="str">
            <v>Jayshree Anil Vishnoi</v>
          </cell>
        </row>
        <row r="254">
          <cell r="C254" t="str">
            <v>95206410</v>
          </cell>
          <cell r="D254" t="str">
            <v>Jigyasa Sharma</v>
          </cell>
        </row>
        <row r="255">
          <cell r="C255" t="str">
            <v>83922735</v>
          </cell>
          <cell r="D255" t="str">
            <v>Jiya</v>
          </cell>
        </row>
        <row r="256">
          <cell r="C256" t="str">
            <v>86700184</v>
          </cell>
          <cell r="D256" t="str">
            <v>Jyoti Sharma</v>
          </cell>
        </row>
        <row r="257">
          <cell r="C257" t="str">
            <v>59005102</v>
          </cell>
          <cell r="D257" t="str">
            <v>Khushaboo Kumari</v>
          </cell>
        </row>
        <row r="258">
          <cell r="C258" t="str">
            <v>79361461</v>
          </cell>
          <cell r="D258" t="str">
            <v>Latiwala Yami Kadambhai</v>
          </cell>
        </row>
        <row r="259">
          <cell r="C259" t="str">
            <v>36125787</v>
          </cell>
          <cell r="D259" t="str">
            <v>Naseem Bano</v>
          </cell>
        </row>
        <row r="260">
          <cell r="C260" t="str">
            <v>81910585</v>
          </cell>
          <cell r="D260" t="str">
            <v>Neha Chandrakant Latthe</v>
          </cell>
        </row>
        <row r="261">
          <cell r="C261" t="str">
            <v>00652714</v>
          </cell>
          <cell r="D261" t="str">
            <v>Reshma Daukia</v>
          </cell>
        </row>
        <row r="262">
          <cell r="C262" t="str">
            <v>06070768</v>
          </cell>
          <cell r="D262" t="str">
            <v>Rinkesh Mewara</v>
          </cell>
        </row>
        <row r="263">
          <cell r="C263" t="str">
            <v>04677578</v>
          </cell>
          <cell r="D263" t="str">
            <v>Rutvik Kamleshbhai Rajgor</v>
          </cell>
        </row>
        <row r="264">
          <cell r="C264" t="str">
            <v>13556401</v>
          </cell>
          <cell r="D264" t="str">
            <v>Sanjana Soumya</v>
          </cell>
        </row>
        <row r="265">
          <cell r="C265" t="str">
            <v>47084553</v>
          </cell>
          <cell r="D265" t="str">
            <v>Sarita Vishnoi</v>
          </cell>
        </row>
        <row r="266">
          <cell r="C266" t="str">
            <v>53869926</v>
          </cell>
          <cell r="D266" t="str">
            <v>Shikha Sharma</v>
          </cell>
        </row>
        <row r="267">
          <cell r="C267" t="str">
            <v>10204074</v>
          </cell>
          <cell r="D267" t="str">
            <v>Shreya Chaudhary</v>
          </cell>
        </row>
        <row r="268">
          <cell r="C268" t="str">
            <v>56536560</v>
          </cell>
          <cell r="D268" t="str">
            <v>Sunaina Dabas</v>
          </cell>
        </row>
        <row r="269">
          <cell r="C269" t="str">
            <v>74372253</v>
          </cell>
          <cell r="D269" t="str">
            <v>Vasu Harini</v>
          </cell>
        </row>
        <row r="270">
          <cell r="C270" t="str">
            <v>20189968</v>
          </cell>
          <cell r="D270" t="str">
            <v>Vibha</v>
          </cell>
        </row>
        <row r="271">
          <cell r="C271" t="str">
            <v>97974642</v>
          </cell>
          <cell r="D271" t="str">
            <v>Vijeta Kumari</v>
          </cell>
        </row>
        <row r="272">
          <cell r="C272" t="str">
            <v>03298738</v>
          </cell>
          <cell r="D272" t="str">
            <v>Vishweta Yadav</v>
          </cell>
        </row>
        <row r="273">
          <cell r="C273" t="str">
            <v>08654032</v>
          </cell>
          <cell r="D273" t="str">
            <v>Adarsh Krishnan P</v>
          </cell>
        </row>
        <row r="274">
          <cell r="C274" t="str">
            <v>96206100</v>
          </cell>
          <cell r="D274" t="str">
            <v>Apoorva Sharma</v>
          </cell>
        </row>
        <row r="275">
          <cell r="C275" t="str">
            <v>98554518</v>
          </cell>
          <cell r="D275" t="str">
            <v>MANU SHANKAR SHARMA</v>
          </cell>
        </row>
        <row r="276">
          <cell r="C276" t="str">
            <v>46016220</v>
          </cell>
          <cell r="D276" t="str">
            <v>Neha Kathuria</v>
          </cell>
        </row>
        <row r="277">
          <cell r="C277" t="str">
            <v>48097639</v>
          </cell>
          <cell r="D277" t="str">
            <v>Priyanka Kumari</v>
          </cell>
        </row>
        <row r="278">
          <cell r="C278" t="str">
            <v>92269246</v>
          </cell>
          <cell r="D278" t="str">
            <v>ROHAN DINESHBHAI PATEL</v>
          </cell>
        </row>
        <row r="279">
          <cell r="C279" t="str">
            <v>91039112</v>
          </cell>
          <cell r="D279" t="str">
            <v>Rohitash</v>
          </cell>
        </row>
        <row r="280">
          <cell r="C280" t="str">
            <v>84124156</v>
          </cell>
          <cell r="D280" t="str">
            <v>Sankalp Markan</v>
          </cell>
        </row>
        <row r="281">
          <cell r="C281" t="str">
            <v>01241606</v>
          </cell>
          <cell r="D281" t="str">
            <v>Shubhangi Falwaria</v>
          </cell>
        </row>
        <row r="282">
          <cell r="C282" t="str">
            <v>74724422</v>
          </cell>
          <cell r="D282" t="str">
            <v>Anil Kumar Yadav</v>
          </cell>
        </row>
        <row r="283">
          <cell r="C283" t="str">
            <v>05541639</v>
          </cell>
          <cell r="D283" t="str">
            <v>Ankit Yadav</v>
          </cell>
        </row>
        <row r="284">
          <cell r="C284" t="str">
            <v>95721923</v>
          </cell>
          <cell r="D284" t="str">
            <v>Anubhav</v>
          </cell>
        </row>
        <row r="285">
          <cell r="C285" t="str">
            <v>01395812</v>
          </cell>
          <cell r="D285" t="str">
            <v>Deepak Kumar Meena</v>
          </cell>
        </row>
        <row r="286">
          <cell r="C286" t="str">
            <v>13470656</v>
          </cell>
          <cell r="D286" t="str">
            <v>Deepak Singh</v>
          </cell>
        </row>
        <row r="287">
          <cell r="C287" t="str">
            <v>28182748</v>
          </cell>
          <cell r="D287" t="str">
            <v>Devesh Kumar</v>
          </cell>
        </row>
        <row r="288">
          <cell r="C288" t="str">
            <v>20086007</v>
          </cell>
          <cell r="D288" t="str">
            <v>Jagvendra Singh Dhakar</v>
          </cell>
        </row>
        <row r="289">
          <cell r="C289" t="str">
            <v>89524313</v>
          </cell>
          <cell r="D289" t="str">
            <v>Krishna Sunil Bajaj</v>
          </cell>
        </row>
        <row r="290">
          <cell r="C290" t="str">
            <v>99605259</v>
          </cell>
          <cell r="D290" t="str">
            <v>Manish Sharma</v>
          </cell>
        </row>
        <row r="291">
          <cell r="C291" t="str">
            <v>92261755</v>
          </cell>
          <cell r="D291" t="str">
            <v>Manvendra Ahada</v>
          </cell>
        </row>
        <row r="292">
          <cell r="C292" t="str">
            <v>65351659</v>
          </cell>
          <cell r="D292" t="str">
            <v>Nikhilkumar Bharatbhai Panchiwala</v>
          </cell>
        </row>
        <row r="293">
          <cell r="C293" t="str">
            <v>98223615</v>
          </cell>
          <cell r="D293" t="str">
            <v>Ousaf Kamal Shroff</v>
          </cell>
        </row>
        <row r="294">
          <cell r="C294" t="str">
            <v>79713875</v>
          </cell>
          <cell r="D294" t="str">
            <v>Patel Jaimin Ashvinbhai</v>
          </cell>
        </row>
        <row r="295">
          <cell r="C295" t="str">
            <v>80812952</v>
          </cell>
          <cell r="D295" t="str">
            <v>Patel Kaushikkumar Shaileshbhai</v>
          </cell>
        </row>
        <row r="296">
          <cell r="C296" t="str">
            <v>43592971</v>
          </cell>
          <cell r="D296" t="str">
            <v>Rajat Gupta</v>
          </cell>
        </row>
        <row r="297">
          <cell r="C297" t="str">
            <v>99054519</v>
          </cell>
          <cell r="D297" t="str">
            <v>Rishabh Sagar</v>
          </cell>
        </row>
        <row r="298">
          <cell r="C298" t="str">
            <v>63433159</v>
          </cell>
          <cell r="D298" t="str">
            <v>Shubham Sharma</v>
          </cell>
        </row>
        <row r="299">
          <cell r="C299" t="str">
            <v>47862364</v>
          </cell>
          <cell r="D299" t="str">
            <v>Sudheer Chaudhary</v>
          </cell>
        </row>
        <row r="300">
          <cell r="C300" t="str">
            <v>96688578</v>
          </cell>
          <cell r="D300" t="str">
            <v>Suraj Singh Meena</v>
          </cell>
        </row>
        <row r="301">
          <cell r="C301" t="str">
            <v>38539849</v>
          </cell>
          <cell r="D301" t="str">
            <v>Vaibhav Bidhuri</v>
          </cell>
        </row>
        <row r="302">
          <cell r="C302" t="str">
            <v>91465622</v>
          </cell>
          <cell r="D302" t="str">
            <v>Yogesh Sharma</v>
          </cell>
        </row>
        <row r="303">
          <cell r="C303" t="str">
            <v>54034778</v>
          </cell>
          <cell r="D303" t="str">
            <v>Bhupesh Burdak</v>
          </cell>
        </row>
        <row r="304">
          <cell r="C304" t="str">
            <v>31259581</v>
          </cell>
          <cell r="D304" t="str">
            <v>Himanshu</v>
          </cell>
        </row>
        <row r="305">
          <cell r="C305" t="str">
            <v>39646112</v>
          </cell>
          <cell r="D305" t="str">
            <v>Kshitij Sharma</v>
          </cell>
        </row>
        <row r="306">
          <cell r="C306" t="str">
            <v>21914458</v>
          </cell>
          <cell r="D306" t="str">
            <v>Parth Sharma</v>
          </cell>
        </row>
        <row r="307">
          <cell r="C307" t="str">
            <v>79333786</v>
          </cell>
          <cell r="D307" t="str">
            <v>Siddharth Gautam</v>
          </cell>
        </row>
        <row r="308">
          <cell r="C308" t="str">
            <v>49500622</v>
          </cell>
          <cell r="D308" t="str">
            <v>Anmol Saxena</v>
          </cell>
        </row>
        <row r="309">
          <cell r="C309" t="str">
            <v>46475356</v>
          </cell>
          <cell r="D309" t="str">
            <v>Anurag Puniya</v>
          </cell>
        </row>
        <row r="310">
          <cell r="C310" t="str">
            <v>63230814</v>
          </cell>
          <cell r="D310" t="str">
            <v>Arashdeep Virk</v>
          </cell>
        </row>
        <row r="311">
          <cell r="C311" t="str">
            <v>24853237</v>
          </cell>
          <cell r="D311" t="str">
            <v>Avaiya Srushti Rameshbhai</v>
          </cell>
        </row>
        <row r="312">
          <cell r="C312" t="str">
            <v>03719379</v>
          </cell>
          <cell r="D312" t="str">
            <v>Barot Devanshee Kiritkumar</v>
          </cell>
        </row>
        <row r="313">
          <cell r="C313" t="str">
            <v>47105809</v>
          </cell>
          <cell r="D313" t="str">
            <v>Goswami Niharbharthi Rambharthi</v>
          </cell>
        </row>
        <row r="314">
          <cell r="C314" t="str">
            <v>29063681</v>
          </cell>
          <cell r="D314" t="str">
            <v>Harsh Ramjibhai Rafaliya</v>
          </cell>
        </row>
        <row r="315">
          <cell r="C315" t="str">
            <v>99293928</v>
          </cell>
          <cell r="D315" t="str">
            <v>Himanshi Aggarwal</v>
          </cell>
        </row>
        <row r="316">
          <cell r="C316" t="str">
            <v>62264845</v>
          </cell>
          <cell r="D316" t="str">
            <v>Himanshu Singh</v>
          </cell>
        </row>
        <row r="317">
          <cell r="C317" t="str">
            <v>23207371</v>
          </cell>
          <cell r="D317" t="str">
            <v>Janvi</v>
          </cell>
        </row>
        <row r="318">
          <cell r="C318" t="str">
            <v>04670963</v>
          </cell>
          <cell r="D318" t="str">
            <v>Kavita Kumari</v>
          </cell>
        </row>
        <row r="319">
          <cell r="C319" t="str">
            <v>80315826</v>
          </cell>
          <cell r="D319" t="str">
            <v>Lorna Mathay</v>
          </cell>
        </row>
        <row r="320">
          <cell r="C320" t="str">
            <v>22975754</v>
          </cell>
          <cell r="D320" t="str">
            <v>Manish Sharma</v>
          </cell>
        </row>
        <row r="321">
          <cell r="C321" t="str">
            <v>87164843</v>
          </cell>
          <cell r="D321" t="str">
            <v>Mukul Anand Acharya</v>
          </cell>
        </row>
        <row r="322">
          <cell r="C322" t="str">
            <v>42544228</v>
          </cell>
          <cell r="D322" t="str">
            <v>Nirali Sharma</v>
          </cell>
        </row>
        <row r="323">
          <cell r="C323" t="str">
            <v>13760834</v>
          </cell>
          <cell r="D323" t="str">
            <v>Patel Abhikumar Shramitbhai</v>
          </cell>
        </row>
        <row r="324">
          <cell r="C324" t="str">
            <v>52598435</v>
          </cell>
          <cell r="D324" t="str">
            <v>Patoliya Jay Jagdishbhai</v>
          </cell>
        </row>
        <row r="325">
          <cell r="C325" t="str">
            <v>90733905</v>
          </cell>
          <cell r="D325" t="str">
            <v>Prem Patel</v>
          </cell>
        </row>
        <row r="326">
          <cell r="C326" t="str">
            <v>06722269</v>
          </cell>
          <cell r="D326" t="str">
            <v>Sanyogita Sharma</v>
          </cell>
        </row>
        <row r="327">
          <cell r="C327" t="str">
            <v>08732842</v>
          </cell>
          <cell r="D327" t="str">
            <v>Shruti Jain</v>
          </cell>
        </row>
        <row r="328">
          <cell r="C328" t="str">
            <v>82386607</v>
          </cell>
          <cell r="D328" t="str">
            <v>Upasana Bajaj</v>
          </cell>
        </row>
        <row r="329">
          <cell r="C329" t="str">
            <v>86001201</v>
          </cell>
          <cell r="D329" t="str">
            <v>Vikram Singh</v>
          </cell>
        </row>
        <row r="330">
          <cell r="C330" t="str">
            <v>19881540</v>
          </cell>
          <cell r="D330" t="str">
            <v>Vinjamuri Nagaraja Ganesh</v>
          </cell>
        </row>
        <row r="331">
          <cell r="C331" t="str">
            <v>99361028</v>
          </cell>
          <cell r="D331" t="str">
            <v>Yaduraj</v>
          </cell>
        </row>
        <row r="332">
          <cell r="C332" t="str">
            <v>14710932</v>
          </cell>
          <cell r="D332" t="str">
            <v>Deepak Gehlot</v>
          </cell>
        </row>
        <row r="333">
          <cell r="C333" t="str">
            <v>66181592</v>
          </cell>
          <cell r="D333" t="str">
            <v>Muhammed Faraz Chishty</v>
          </cell>
        </row>
        <row r="334">
          <cell r="C334" t="str">
            <v>21483013</v>
          </cell>
          <cell r="D334" t="str">
            <v>Sarvpreet Singh</v>
          </cell>
        </row>
        <row r="335">
          <cell r="C335" t="str">
            <v>80034441</v>
          </cell>
          <cell r="D335" t="str">
            <v>Shveta</v>
          </cell>
        </row>
        <row r="336">
          <cell r="C336" t="str">
            <v>81939208</v>
          </cell>
          <cell r="D336" t="str">
            <v>Tanay Agrawal</v>
          </cell>
        </row>
        <row r="337">
          <cell r="C337" t="str">
            <v>07679265</v>
          </cell>
          <cell r="D337" t="str">
            <v>Utkarsh Gaur</v>
          </cell>
        </row>
        <row r="338">
          <cell r="C338" t="str">
            <v>69062513</v>
          </cell>
          <cell r="D338" t="str">
            <v>Abhishek Sharma</v>
          </cell>
        </row>
        <row r="339">
          <cell r="C339" t="str">
            <v>44276763</v>
          </cell>
          <cell r="D339" t="str">
            <v>Ananya Chaudhary</v>
          </cell>
        </row>
        <row r="340">
          <cell r="C340" t="str">
            <v>44846308</v>
          </cell>
          <cell r="D340" t="str">
            <v>Gunjan Khatana</v>
          </cell>
        </row>
        <row r="341">
          <cell r="C341" t="str">
            <v>57057492</v>
          </cell>
          <cell r="D341" t="str">
            <v>Minerva Pawar</v>
          </cell>
        </row>
        <row r="342">
          <cell r="C342" t="str">
            <v>09251182</v>
          </cell>
          <cell r="D342" t="str">
            <v>Movil Gupta</v>
          </cell>
        </row>
        <row r="343">
          <cell r="C343" t="str">
            <v>31290252</v>
          </cell>
          <cell r="D343" t="str">
            <v>NAMAN MEWARA</v>
          </cell>
        </row>
        <row r="344">
          <cell r="C344" t="str">
            <v>80492064</v>
          </cell>
          <cell r="D344" t="str">
            <v>Narendra Singh</v>
          </cell>
        </row>
        <row r="345">
          <cell r="C345" t="str">
            <v>87334497</v>
          </cell>
          <cell r="D345" t="str">
            <v>Parth Sankhla</v>
          </cell>
        </row>
        <row r="346">
          <cell r="C346" t="str">
            <v>33844103</v>
          </cell>
          <cell r="D346" t="str">
            <v>Prachi Jain</v>
          </cell>
        </row>
        <row r="347">
          <cell r="C347" t="str">
            <v>08969843</v>
          </cell>
          <cell r="D347" t="str">
            <v>Priyal Choudhary</v>
          </cell>
        </row>
        <row r="348">
          <cell r="C348" t="str">
            <v>36137890</v>
          </cell>
          <cell r="D348" t="str">
            <v>Rupam Choudhary</v>
          </cell>
        </row>
        <row r="349">
          <cell r="C349" t="str">
            <v>16380107</v>
          </cell>
          <cell r="D349" t="str">
            <v>Surbhi Mathur</v>
          </cell>
        </row>
        <row r="350">
          <cell r="C350" t="str">
            <v>28173403</v>
          </cell>
          <cell r="D350" t="str">
            <v>Sushil Kumar Yadav</v>
          </cell>
        </row>
        <row r="351">
          <cell r="C351" t="str">
            <v>64457779</v>
          </cell>
          <cell r="D351" t="str">
            <v>Swati Jain</v>
          </cell>
        </row>
        <row r="352">
          <cell r="C352" t="str">
            <v>81626336</v>
          </cell>
          <cell r="D352" t="str">
            <v>Tillani Darshita Narayan</v>
          </cell>
        </row>
        <row r="353">
          <cell r="C353" t="str">
            <v>90422655</v>
          </cell>
          <cell r="D353" t="str">
            <v>Vaishali Mewara</v>
          </cell>
        </row>
        <row r="354">
          <cell r="C354" t="str">
            <v>30926252</v>
          </cell>
          <cell r="D354" t="str">
            <v>Vaishali Sharma</v>
          </cell>
        </row>
        <row r="355">
          <cell r="C355" t="str">
            <v>14535868</v>
          </cell>
          <cell r="D355" t="str">
            <v>Hada Arpitkumar Chandubhai</v>
          </cell>
        </row>
        <row r="356">
          <cell r="C356" t="str">
            <v>41390129</v>
          </cell>
          <cell r="D356" t="str">
            <v>Hardik Joshi</v>
          </cell>
        </row>
        <row r="357">
          <cell r="C357" t="str">
            <v>09450383</v>
          </cell>
          <cell r="D357" t="str">
            <v>Harsh Vardhan Soni</v>
          </cell>
        </row>
        <row r="358">
          <cell r="C358" t="str">
            <v>19222996</v>
          </cell>
          <cell r="D358" t="str">
            <v>Jayesh Kadam</v>
          </cell>
        </row>
        <row r="359">
          <cell r="C359" t="str">
            <v>49456945</v>
          </cell>
          <cell r="D359" t="str">
            <v>Kapasiya Rajankumar Shivlalbhai</v>
          </cell>
        </row>
        <row r="360">
          <cell r="C360" t="str">
            <v>69725246</v>
          </cell>
          <cell r="D360" t="str">
            <v>Koradia Shreya Kantilal</v>
          </cell>
        </row>
        <row r="361">
          <cell r="C361" t="str">
            <v>41783776</v>
          </cell>
          <cell r="D361" t="str">
            <v>Manish Pandey</v>
          </cell>
        </row>
        <row r="362">
          <cell r="C362" t="str">
            <v>93071555</v>
          </cell>
          <cell r="D362" t="str">
            <v>Minarajkuvarba Vaghela</v>
          </cell>
        </row>
        <row r="363">
          <cell r="C363" t="str">
            <v>91013099</v>
          </cell>
          <cell r="D363" t="str">
            <v>Stuti Srivastava</v>
          </cell>
        </row>
        <row r="364">
          <cell r="C364" t="str">
            <v>82772622</v>
          </cell>
          <cell r="D364" t="str">
            <v>Suman Kaushik</v>
          </cell>
        </row>
        <row r="365">
          <cell r="C365" t="str">
            <v>47245361</v>
          </cell>
          <cell r="D365" t="str">
            <v>Maliyannar Itagappa</v>
          </cell>
        </row>
        <row r="366">
          <cell r="C366" t="str">
            <v>10906644</v>
          </cell>
          <cell r="D366" t="str">
            <v>Amruth M</v>
          </cell>
        </row>
        <row r="367">
          <cell r="C367" t="str">
            <v>77236455</v>
          </cell>
          <cell r="D367" t="str">
            <v>Priya</v>
          </cell>
        </row>
        <row r="368">
          <cell r="C368" t="str">
            <v>34265405</v>
          </cell>
          <cell r="D368" t="str">
            <v>Ajit Singh</v>
          </cell>
        </row>
        <row r="369">
          <cell r="C369" t="str">
            <v>26616471</v>
          </cell>
          <cell r="D369" t="str">
            <v>Dr. Shivendra Kumar Singhal</v>
          </cell>
        </row>
        <row r="370">
          <cell r="C370" t="str">
            <v>82125699</v>
          </cell>
          <cell r="D370" t="str">
            <v>Prakash Kallya Shenoy</v>
          </cell>
        </row>
        <row r="371">
          <cell r="C371" t="str">
            <v>52430710</v>
          </cell>
          <cell r="D371" t="str">
            <v>Anjali Sethi</v>
          </cell>
        </row>
        <row r="372">
          <cell r="C372" t="str">
            <v>98556877</v>
          </cell>
          <cell r="D372" t="str">
            <v>Anjali Kulshrestha</v>
          </cell>
        </row>
        <row r="373">
          <cell r="C373" t="str">
            <v>92639321</v>
          </cell>
          <cell r="D373" t="str">
            <v>Unmesh Sureshrao Santpur</v>
          </cell>
        </row>
        <row r="374">
          <cell r="C374" t="str">
            <v>83850442</v>
          </cell>
          <cell r="D374" t="str">
            <v>Devendra Sharma</v>
          </cell>
        </row>
        <row r="375">
          <cell r="C375" t="str">
            <v>31257317</v>
          </cell>
          <cell r="D375" t="str">
            <v>Bhuvnesh Kumar Ramakant Chaturvedi</v>
          </cell>
        </row>
        <row r="376">
          <cell r="C376" t="str">
            <v>52168652</v>
          </cell>
          <cell r="D376" t="str">
            <v>Sushant Joshi</v>
          </cell>
        </row>
        <row r="377">
          <cell r="C377" t="str">
            <v>99389865</v>
          </cell>
          <cell r="D377" t="str">
            <v>Prasun Bhattacharjee</v>
          </cell>
        </row>
        <row r="378">
          <cell r="C378" t="str">
            <v>54685725</v>
          </cell>
          <cell r="D378" t="str">
            <v>Syed Javed Arshi</v>
          </cell>
        </row>
        <row r="379">
          <cell r="C379" t="str">
            <v>09823864</v>
          </cell>
          <cell r="D379" t="str">
            <v>Pankaj Kumar Modi</v>
          </cell>
        </row>
        <row r="380">
          <cell r="C380" t="str">
            <v>14507859</v>
          </cell>
          <cell r="D380" t="str">
            <v>Yogesh Balasaheb Gavali</v>
          </cell>
        </row>
        <row r="381">
          <cell r="C381" t="str">
            <v>01097908</v>
          </cell>
          <cell r="D381" t="str">
            <v>Bharat Kumar Agarwal</v>
          </cell>
        </row>
        <row r="382">
          <cell r="C382" t="str">
            <v>01153752</v>
          </cell>
          <cell r="D382" t="str">
            <v>Ritu Mehta</v>
          </cell>
        </row>
        <row r="383">
          <cell r="C383" t="str">
            <v>49017480</v>
          </cell>
          <cell r="D383" t="str">
            <v>Manoj Vasudev Jani</v>
          </cell>
        </row>
        <row r="384">
          <cell r="C384" t="str">
            <v>61402938</v>
          </cell>
          <cell r="D384" t="str">
            <v>Sonali Abhijeet Khake</v>
          </cell>
        </row>
        <row r="385">
          <cell r="C385" t="str">
            <v>89207180</v>
          </cell>
          <cell r="D385" t="str">
            <v>Abeezar Hussain</v>
          </cell>
        </row>
        <row r="386">
          <cell r="C386" t="str">
            <v>63021348</v>
          </cell>
          <cell r="D386" t="str">
            <v>Ajay Singh Chundawat</v>
          </cell>
        </row>
        <row r="387">
          <cell r="C387" t="str">
            <v>36805605</v>
          </cell>
          <cell r="D387" t="str">
            <v>Madhavi Unmesh Santpur</v>
          </cell>
        </row>
        <row r="388">
          <cell r="C388" t="str">
            <v>90236448</v>
          </cell>
          <cell r="D388" t="str">
            <v>Pratik Bimalkumar Tantia</v>
          </cell>
        </row>
        <row r="389">
          <cell r="C389" t="str">
            <v>41866364</v>
          </cell>
          <cell r="D389" t="str">
            <v>Sandhya Pranjal Manjrekar</v>
          </cell>
        </row>
        <row r="390">
          <cell r="C390" t="str">
            <v>81624375</v>
          </cell>
          <cell r="D390" t="str">
            <v>Renu Sharma</v>
          </cell>
        </row>
        <row r="391">
          <cell r="C391" t="str">
            <v>33790060</v>
          </cell>
          <cell r="D391" t="str">
            <v>Neeta Mishra</v>
          </cell>
        </row>
        <row r="392">
          <cell r="C392" t="str">
            <v>79745671</v>
          </cell>
          <cell r="D392" t="str">
            <v>Manish Jain</v>
          </cell>
        </row>
        <row r="393">
          <cell r="C393" t="str">
            <v>64877446</v>
          </cell>
          <cell r="D393" t="str">
            <v>Shanti Lal Pargi</v>
          </cell>
        </row>
        <row r="394">
          <cell r="C394" t="str">
            <v>30830309</v>
          </cell>
          <cell r="D394" t="str">
            <v>Chetan Anantrai Patel</v>
          </cell>
        </row>
        <row r="395">
          <cell r="C395" t="str">
            <v>70747236</v>
          </cell>
          <cell r="D395" t="str">
            <v>Dr Kotla Sravan Reddy</v>
          </cell>
        </row>
        <row r="396">
          <cell r="C396" t="str">
            <v>10393653</v>
          </cell>
          <cell r="D396" t="str">
            <v>Dr. Dinesh Chandra Sharma</v>
          </cell>
        </row>
        <row r="397">
          <cell r="C397" t="str">
            <v>76500357</v>
          </cell>
          <cell r="D397" t="str">
            <v>Manish Kulshrestha</v>
          </cell>
        </row>
        <row r="398">
          <cell r="C398" t="str">
            <v>69555205</v>
          </cell>
          <cell r="D398" t="str">
            <v>Mohit Goyal</v>
          </cell>
        </row>
        <row r="399">
          <cell r="C399" t="str">
            <v>11301989</v>
          </cell>
          <cell r="D399" t="str">
            <v>Nayak Chetankumar</v>
          </cell>
        </row>
        <row r="400">
          <cell r="C400" t="str">
            <v>62059030</v>
          </cell>
          <cell r="D400" t="str">
            <v>Pankaj Kumar Gandhi</v>
          </cell>
        </row>
        <row r="401">
          <cell r="C401" t="str">
            <v>48685482</v>
          </cell>
          <cell r="D401" t="str">
            <v>Pradeep Kumar Jain</v>
          </cell>
        </row>
        <row r="402">
          <cell r="C402" t="str">
            <v>20473042</v>
          </cell>
          <cell r="D402" t="str">
            <v>Pramila Bajaj</v>
          </cell>
        </row>
        <row r="403">
          <cell r="C403" t="str">
            <v>94976995</v>
          </cell>
          <cell r="D403" t="str">
            <v>Vipin Goyal</v>
          </cell>
        </row>
        <row r="404">
          <cell r="C404" t="str">
            <v>21678346</v>
          </cell>
          <cell r="D404" t="str">
            <v>Atul Jhanwar</v>
          </cell>
        </row>
        <row r="405">
          <cell r="C405" t="str">
            <v>82054944</v>
          </cell>
          <cell r="D405" t="str">
            <v>Bhavin Khumansinh Baria</v>
          </cell>
        </row>
        <row r="406">
          <cell r="C406" t="str">
            <v>74182628</v>
          </cell>
          <cell r="D406" t="str">
            <v>Bhupesh Patel</v>
          </cell>
        </row>
        <row r="407">
          <cell r="C407" t="str">
            <v>29838020</v>
          </cell>
          <cell r="D407" t="str">
            <v>Devendra Kumar Jain</v>
          </cell>
        </row>
        <row r="408">
          <cell r="C408" t="str">
            <v>70097110</v>
          </cell>
          <cell r="D408" t="str">
            <v>Mohan Lal</v>
          </cell>
        </row>
        <row r="409">
          <cell r="C409" t="str">
            <v>18589623</v>
          </cell>
          <cell r="D409" t="str">
            <v>Mukesh Kumar Garg</v>
          </cell>
        </row>
        <row r="410">
          <cell r="C410" t="str">
            <v>21856962</v>
          </cell>
          <cell r="D410" t="str">
            <v>Sanjay Kumar Gupta</v>
          </cell>
        </row>
        <row r="411">
          <cell r="C411" t="str">
            <v>10059050</v>
          </cell>
          <cell r="D411" t="str">
            <v>Jagannath Dnyanoba Andhale</v>
          </cell>
        </row>
        <row r="412">
          <cell r="C412" t="str">
            <v>62075882</v>
          </cell>
          <cell r="D412" t="str">
            <v>Manthena Anjaneya Swamy</v>
          </cell>
        </row>
        <row r="413">
          <cell r="C413" t="str">
            <v>50186807</v>
          </cell>
          <cell r="D413" t="str">
            <v>Megha Shrivastav</v>
          </cell>
        </row>
        <row r="414">
          <cell r="C414" t="str">
            <v>32310346</v>
          </cell>
          <cell r="D414" t="str">
            <v>Shweta Bohra</v>
          </cell>
        </row>
        <row r="415">
          <cell r="C415" t="str">
            <v>27465591</v>
          </cell>
          <cell r="D415" t="str">
            <v>Chandnani Kavita Anupkumar</v>
          </cell>
        </row>
        <row r="416">
          <cell r="C416" t="str">
            <v>54388907</v>
          </cell>
          <cell r="D416" t="str">
            <v>Dr Sudha Sharma</v>
          </cell>
        </row>
        <row r="417">
          <cell r="C417" t="str">
            <v>54901147</v>
          </cell>
          <cell r="D417" t="str">
            <v>Prerana Agrawal</v>
          </cell>
        </row>
        <row r="418">
          <cell r="C418" t="str">
            <v>23412775</v>
          </cell>
          <cell r="D418" t="str">
            <v>Ashok Singhvi</v>
          </cell>
        </row>
        <row r="419">
          <cell r="C419" t="str">
            <v>04842533</v>
          </cell>
          <cell r="D419" t="str">
            <v>Kasturi Mohan Batra</v>
          </cell>
        </row>
        <row r="420">
          <cell r="C420" t="str">
            <v>54415524</v>
          </cell>
          <cell r="D420" t="str">
            <v>Manish</v>
          </cell>
        </row>
        <row r="421">
          <cell r="C421" t="str">
            <v>86415704</v>
          </cell>
          <cell r="D421" t="str">
            <v>Shivanand C Mayi</v>
          </cell>
        </row>
        <row r="422">
          <cell r="C422" t="str">
            <v>94231252</v>
          </cell>
          <cell r="D422" t="str">
            <v>Surya Kumar Mishra</v>
          </cell>
        </row>
        <row r="423">
          <cell r="C423" t="str">
            <v>88359822</v>
          </cell>
          <cell r="D423" t="str">
            <v>Harjinder Singh Bhuie</v>
          </cell>
        </row>
        <row r="424">
          <cell r="C424" t="str">
            <v>43838447</v>
          </cell>
          <cell r="D424" t="str">
            <v>Deepak Ambadasrao Shukla</v>
          </cell>
        </row>
        <row r="425">
          <cell r="C425" t="str">
            <v>58662004</v>
          </cell>
          <cell r="D425" t="str">
            <v>Deepti Singh</v>
          </cell>
        </row>
        <row r="426">
          <cell r="C426" t="str">
            <v>41042241</v>
          </cell>
          <cell r="D426" t="str">
            <v>Dhananjaya C D</v>
          </cell>
        </row>
        <row r="427">
          <cell r="C427" t="str">
            <v>75203119</v>
          </cell>
          <cell r="D427" t="str">
            <v>Radhe Shyam Shrotriya</v>
          </cell>
        </row>
        <row r="428">
          <cell r="C428" t="str">
            <v>42706440</v>
          </cell>
          <cell r="D428" t="str">
            <v>Shiva Kumar R</v>
          </cell>
        </row>
        <row r="429">
          <cell r="C429" t="str">
            <v>82459329</v>
          </cell>
          <cell r="D429" t="str">
            <v>Amit Kumar Haritwal</v>
          </cell>
        </row>
        <row r="430">
          <cell r="C430" t="str">
            <v>15581903</v>
          </cell>
          <cell r="D430" t="str">
            <v>Pranveer Singh Rao</v>
          </cell>
        </row>
        <row r="431">
          <cell r="C431" t="str">
            <v>66118605</v>
          </cell>
          <cell r="D431" t="str">
            <v>Dinesh Vyas</v>
          </cell>
        </row>
        <row r="432">
          <cell r="C432" t="str">
            <v>40866430</v>
          </cell>
          <cell r="D432" t="str">
            <v>Zaveri Jitendra Ramubhai</v>
          </cell>
        </row>
        <row r="433">
          <cell r="C433" t="str">
            <v>54897410</v>
          </cell>
          <cell r="D433" t="str">
            <v>Chanchal Shrivastav</v>
          </cell>
        </row>
        <row r="434">
          <cell r="C434" t="str">
            <v>25500852</v>
          </cell>
          <cell r="D434" t="str">
            <v>Ritu Bajpai</v>
          </cell>
        </row>
        <row r="435">
          <cell r="C435" t="str">
            <v>22089744</v>
          </cell>
          <cell r="D435" t="str">
            <v>Dr Vishwas V Chakra</v>
          </cell>
        </row>
        <row r="436">
          <cell r="C436" t="str">
            <v>48719586</v>
          </cell>
          <cell r="D436" t="str">
            <v>Harish Chandra Chaturvedi</v>
          </cell>
        </row>
        <row r="437">
          <cell r="C437" t="str">
            <v>16127690</v>
          </cell>
          <cell r="D437" t="str">
            <v>Rahul Mangal</v>
          </cell>
        </row>
        <row r="438">
          <cell r="C438" t="str">
            <v>06933747</v>
          </cell>
          <cell r="D438" t="str">
            <v>Arjun Ramrao Shelke</v>
          </cell>
        </row>
        <row r="439">
          <cell r="C439" t="str">
            <v>06613654</v>
          </cell>
          <cell r="D439" t="str">
            <v>Achampeta Mamatha</v>
          </cell>
        </row>
        <row r="440">
          <cell r="C440" t="str">
            <v>53582582</v>
          </cell>
          <cell r="D440" t="str">
            <v>Atif Perwez</v>
          </cell>
        </row>
        <row r="441">
          <cell r="C441" t="str">
            <v>21561558</v>
          </cell>
          <cell r="D441" t="str">
            <v>Chirag Dahiya</v>
          </cell>
        </row>
        <row r="442">
          <cell r="C442" t="str">
            <v>09848095</v>
          </cell>
          <cell r="D442" t="str">
            <v>Hemant Jain</v>
          </cell>
        </row>
        <row r="443">
          <cell r="C443" t="str">
            <v>03574336</v>
          </cell>
          <cell r="D443" t="str">
            <v>Naveen Kumar</v>
          </cell>
        </row>
        <row r="444">
          <cell r="C444" t="str">
            <v>50269798</v>
          </cell>
          <cell r="D444" t="str">
            <v>Pratibha</v>
          </cell>
        </row>
        <row r="445">
          <cell r="C445" t="str">
            <v>97218218</v>
          </cell>
          <cell r="D445" t="str">
            <v>Virali Trivedi</v>
          </cell>
        </row>
        <row r="446">
          <cell r="C446" t="str">
            <v>92049248</v>
          </cell>
          <cell r="D446" t="str">
            <v>ZALA RAJESHWAR DINESHBHAI</v>
          </cell>
        </row>
        <row r="447">
          <cell r="C447" t="str">
            <v>91255217</v>
          </cell>
          <cell r="D447" t="str">
            <v>Syed Mehatab</v>
          </cell>
        </row>
        <row r="448">
          <cell r="C448" t="str">
            <v>99057019</v>
          </cell>
          <cell r="D448" t="str">
            <v>Upendra Singh Gurjar</v>
          </cell>
        </row>
        <row r="449">
          <cell r="C449" t="str">
            <v>80624414</v>
          </cell>
          <cell r="D449" t="str">
            <v>Anvita Bhati</v>
          </cell>
        </row>
        <row r="450">
          <cell r="C450" t="str">
            <v>42127556</v>
          </cell>
          <cell r="D450" t="str">
            <v>SHAH MALHAR JAYDEEP</v>
          </cell>
        </row>
        <row r="451">
          <cell r="C451" t="str">
            <v>43359350</v>
          </cell>
          <cell r="D451" t="str">
            <v>Hardik Upadhyay</v>
          </cell>
        </row>
        <row r="452">
          <cell r="C452" t="str">
            <v>46593716</v>
          </cell>
          <cell r="D452" t="str">
            <v>Bhimavarapu Vineender Reddy</v>
          </cell>
        </row>
        <row r="453">
          <cell r="C453" t="str">
            <v>70038478</v>
          </cell>
          <cell r="D453" t="str">
            <v>Gupta Divyanshu Abhijit</v>
          </cell>
        </row>
        <row r="454">
          <cell r="C454" t="str">
            <v>56111075</v>
          </cell>
          <cell r="D454" t="str">
            <v>Lokendra Mishra</v>
          </cell>
        </row>
        <row r="455">
          <cell r="C455" t="str">
            <v>44876770</v>
          </cell>
          <cell r="D455" t="str">
            <v>Mukund Soni</v>
          </cell>
        </row>
        <row r="456">
          <cell r="C456" t="str">
            <v>45690958</v>
          </cell>
          <cell r="D456" t="str">
            <v>RAUNAK SHARMA</v>
          </cell>
        </row>
        <row r="457">
          <cell r="C457" t="str">
            <v>93860423</v>
          </cell>
          <cell r="D457" t="str">
            <v>Shubham Upadhyay</v>
          </cell>
        </row>
        <row r="458">
          <cell r="C458" t="str">
            <v>31763625</v>
          </cell>
          <cell r="D458" t="str">
            <v>Dhivya Nandhiny M</v>
          </cell>
        </row>
        <row r="459">
          <cell r="C459" t="str">
            <v>70746649</v>
          </cell>
          <cell r="D459" t="str">
            <v>Gunjan Kumar Uikey</v>
          </cell>
        </row>
        <row r="460">
          <cell r="C460" t="str">
            <v>12298456</v>
          </cell>
          <cell r="D460" t="str">
            <v>Kapil Kumar Gill</v>
          </cell>
        </row>
        <row r="461">
          <cell r="C461" t="str">
            <v>43457534</v>
          </cell>
          <cell r="D461" t="str">
            <v>Makani Meet Virendrbhai</v>
          </cell>
        </row>
        <row r="462">
          <cell r="C462" t="str">
            <v>12728437</v>
          </cell>
          <cell r="D462" t="str">
            <v>Pokia Khushbu Himmatbhai</v>
          </cell>
        </row>
        <row r="463">
          <cell r="C463" t="str">
            <v>05619695</v>
          </cell>
          <cell r="D463" t="str">
            <v>Rajat Choudhary</v>
          </cell>
        </row>
        <row r="464">
          <cell r="C464" t="str">
            <v>05853746</v>
          </cell>
          <cell r="D464" t="str">
            <v>Sachin Kalsan</v>
          </cell>
        </row>
        <row r="465">
          <cell r="C465" t="str">
            <v>10131758</v>
          </cell>
          <cell r="D465" t="str">
            <v>Subir Sarkar</v>
          </cell>
        </row>
        <row r="466">
          <cell r="C466" t="str">
            <v>74840876</v>
          </cell>
          <cell r="D466" t="str">
            <v>Anamika Choudhary</v>
          </cell>
        </row>
        <row r="467">
          <cell r="C467" t="str">
            <v>08737702</v>
          </cell>
          <cell r="D467" t="str">
            <v>Archana Yadav</v>
          </cell>
        </row>
        <row r="468">
          <cell r="C468" t="str">
            <v>89083551</v>
          </cell>
          <cell r="D468" t="str">
            <v>Monika</v>
          </cell>
        </row>
        <row r="469">
          <cell r="C469" t="str">
            <v>69382793</v>
          </cell>
          <cell r="D469" t="str">
            <v>Nawazish Nisar Mir</v>
          </cell>
        </row>
        <row r="470">
          <cell r="C470" t="str">
            <v>46302200</v>
          </cell>
          <cell r="D470" t="str">
            <v>Priya Saini</v>
          </cell>
        </row>
        <row r="471">
          <cell r="C471" t="str">
            <v>04129733</v>
          </cell>
          <cell r="D471" t="str">
            <v>Sneha Ghattuwar</v>
          </cell>
        </row>
        <row r="472">
          <cell r="C472" t="str">
            <v>70352201</v>
          </cell>
          <cell r="D472" t="str">
            <v>Ankit Kushwaha</v>
          </cell>
        </row>
        <row r="473">
          <cell r="C473" t="str">
            <v>61860199</v>
          </cell>
          <cell r="D473" t="str">
            <v>Pinky Jewariya</v>
          </cell>
        </row>
        <row r="474">
          <cell r="C474" t="str">
            <v>38233805</v>
          </cell>
          <cell r="D474" t="str">
            <v>Jairaj Shrotriya</v>
          </cell>
        </row>
        <row r="475">
          <cell r="C475" t="str">
            <v>11216049</v>
          </cell>
          <cell r="D475" t="str">
            <v>Kunal Suresh Raja</v>
          </cell>
        </row>
        <row r="476">
          <cell r="C476" t="str">
            <v>88198317</v>
          </cell>
          <cell r="D476" t="str">
            <v>Kushal Sharma</v>
          </cell>
        </row>
        <row r="477">
          <cell r="C477" t="str">
            <v>93267839</v>
          </cell>
          <cell r="D477" t="str">
            <v>Mohit Kumar Tejwani</v>
          </cell>
        </row>
        <row r="478">
          <cell r="C478" t="str">
            <v>44928749</v>
          </cell>
          <cell r="D478" t="str">
            <v>Monchu Jain</v>
          </cell>
        </row>
        <row r="479">
          <cell r="C479" t="str">
            <v>82302769</v>
          </cell>
          <cell r="D479" t="str">
            <v>Prannay Sharma</v>
          </cell>
        </row>
        <row r="480">
          <cell r="C480" t="str">
            <v>92677715</v>
          </cell>
          <cell r="D480" t="str">
            <v>Uttam Sharma</v>
          </cell>
        </row>
        <row r="481">
          <cell r="C481" t="str">
            <v>70441761</v>
          </cell>
          <cell r="D481" t="str">
            <v>Pooja Goyal</v>
          </cell>
        </row>
        <row r="482">
          <cell r="C482" t="str">
            <v>12961956</v>
          </cell>
          <cell r="D482" t="str">
            <v>Priyank Rameshchandra Akhani</v>
          </cell>
        </row>
        <row r="483">
          <cell r="C483" t="str">
            <v>61149802</v>
          </cell>
          <cell r="D483" t="str">
            <v>Yadav Sushumna</v>
          </cell>
        </row>
        <row r="484">
          <cell r="C484" t="str">
            <v>53904126</v>
          </cell>
          <cell r="D484" t="str">
            <v>Abhishek Meena</v>
          </cell>
        </row>
        <row r="485">
          <cell r="C485" t="str">
            <v>89207633</v>
          </cell>
          <cell r="D485" t="str">
            <v>Anoop Yadav</v>
          </cell>
        </row>
        <row r="486">
          <cell r="C486" t="str">
            <v>51121115</v>
          </cell>
          <cell r="D486" t="str">
            <v>Chandraprakash Gupta</v>
          </cell>
        </row>
        <row r="487">
          <cell r="C487" t="str">
            <v>85888463</v>
          </cell>
          <cell r="D487" t="str">
            <v>Dholakia Dharak Chandresh</v>
          </cell>
        </row>
        <row r="488">
          <cell r="C488" t="str">
            <v>19962131</v>
          </cell>
          <cell r="D488" t="str">
            <v>Lalit Mohan Sharma</v>
          </cell>
        </row>
        <row r="489">
          <cell r="C489" t="str">
            <v>98462081</v>
          </cell>
          <cell r="D489" t="str">
            <v>Mohit Singla</v>
          </cell>
        </row>
        <row r="490">
          <cell r="C490" t="str">
            <v>15180726</v>
          </cell>
          <cell r="D490" t="str">
            <v>Nishi Gowadia</v>
          </cell>
        </row>
        <row r="491">
          <cell r="C491" t="str">
            <v>23914225</v>
          </cell>
          <cell r="D491" t="str">
            <v>Patel Shraddhaben Hitendrakumar</v>
          </cell>
        </row>
        <row r="492">
          <cell r="C492" t="str">
            <v>88226021</v>
          </cell>
          <cell r="D492" t="str">
            <v>Ravi Kumawat</v>
          </cell>
        </row>
        <row r="493">
          <cell r="C493" t="str">
            <v>57834110</v>
          </cell>
          <cell r="D493" t="str">
            <v>Sachin Yadav</v>
          </cell>
        </row>
        <row r="494">
          <cell r="C494" t="str">
            <v>27337518</v>
          </cell>
          <cell r="D494" t="str">
            <v>Sarika Singla</v>
          </cell>
        </row>
        <row r="495">
          <cell r="C495" t="str">
            <v>67782636</v>
          </cell>
          <cell r="D495" t="str">
            <v>Shivani Jeph</v>
          </cell>
        </row>
        <row r="496">
          <cell r="C496" t="str">
            <v>53195799</v>
          </cell>
          <cell r="D496" t="str">
            <v>SONAXI JAIN</v>
          </cell>
        </row>
        <row r="497">
          <cell r="C497" t="str">
            <v>94306285</v>
          </cell>
          <cell r="D497" t="str">
            <v>Gandhi Ashay Shodhanbhai</v>
          </cell>
        </row>
        <row r="498">
          <cell r="C498" t="str">
            <v>40238647</v>
          </cell>
          <cell r="D498" t="str">
            <v>NAVIK PREETI</v>
          </cell>
        </row>
        <row r="499">
          <cell r="C499" t="str">
            <v>48061608</v>
          </cell>
          <cell r="D499" t="str">
            <v>Siddharth Malhotra</v>
          </cell>
        </row>
        <row r="500">
          <cell r="C500" t="str">
            <v>95723438</v>
          </cell>
          <cell r="D500" t="str">
            <v>CHHODVADIYA SANJAY LALITBHAI</v>
          </cell>
        </row>
        <row r="501">
          <cell r="C501" t="str">
            <v>04641035</v>
          </cell>
          <cell r="D501" t="str">
            <v>Gupta Pareshkumar Maheshchandra</v>
          </cell>
        </row>
        <row r="502">
          <cell r="C502" t="str">
            <v>55987637</v>
          </cell>
          <cell r="D502" t="str">
            <v>Raiyani Hardik Mansukhbhai</v>
          </cell>
        </row>
        <row r="503">
          <cell r="C503" t="str">
            <v>05399004</v>
          </cell>
          <cell r="D503" t="str">
            <v>Ritu Yadav</v>
          </cell>
        </row>
        <row r="504">
          <cell r="C504" t="str">
            <v>09734533</v>
          </cell>
          <cell r="D504" t="str">
            <v>Vikas Kumar Garg</v>
          </cell>
        </row>
        <row r="505">
          <cell r="C505" t="str">
            <v>43996986</v>
          </cell>
          <cell r="D505" t="str">
            <v>Jalpit Bhikhalal Patel</v>
          </cell>
        </row>
        <row r="506">
          <cell r="C506" t="str">
            <v>38938284</v>
          </cell>
          <cell r="D506" t="str">
            <v>Divya Sharma</v>
          </cell>
        </row>
        <row r="507">
          <cell r="C507" t="str">
            <v>95886445</v>
          </cell>
          <cell r="D507" t="str">
            <v>Dhruv Jain</v>
          </cell>
        </row>
        <row r="508">
          <cell r="C508" t="str">
            <v>48621304</v>
          </cell>
          <cell r="D508" t="str">
            <v>Heena Patela</v>
          </cell>
        </row>
        <row r="509">
          <cell r="C509" t="str">
            <v>06754850</v>
          </cell>
          <cell r="D509" t="str">
            <v>Khem Chand</v>
          </cell>
        </row>
        <row r="510">
          <cell r="C510" t="str">
            <v>94978560</v>
          </cell>
          <cell r="D510" t="str">
            <v>Mahendra Singh Rajput</v>
          </cell>
        </row>
        <row r="511">
          <cell r="C511" t="str">
            <v>40691347</v>
          </cell>
          <cell r="D511" t="str">
            <v>Neha Choudhary</v>
          </cell>
        </row>
        <row r="512">
          <cell r="C512" t="str">
            <v>37962204</v>
          </cell>
          <cell r="D512" t="str">
            <v>Pradhuman Upadhyay</v>
          </cell>
        </row>
        <row r="513">
          <cell r="C513" t="str">
            <v>73522311</v>
          </cell>
          <cell r="D513" t="str">
            <v>Ramnarayan Haritwal</v>
          </cell>
        </row>
        <row r="514">
          <cell r="C514" t="str">
            <v>93942394</v>
          </cell>
          <cell r="D514" t="str">
            <v>Sakeeb RaZa</v>
          </cell>
        </row>
        <row r="515">
          <cell r="C515" t="str">
            <v>58714035</v>
          </cell>
          <cell r="D515" t="str">
            <v>Sanjay Solanki</v>
          </cell>
        </row>
        <row r="516">
          <cell r="C516" t="str">
            <v>84618674</v>
          </cell>
          <cell r="D516" t="str">
            <v>Vismay Viswam Nair</v>
          </cell>
        </row>
        <row r="517">
          <cell r="C517" t="str">
            <v>54075484</v>
          </cell>
          <cell r="D517" t="str">
            <v>Aishwarya Sharma</v>
          </cell>
        </row>
        <row r="518">
          <cell r="C518" t="str">
            <v>25738218</v>
          </cell>
          <cell r="D518" t="str">
            <v>Azmida Khan</v>
          </cell>
        </row>
        <row r="519">
          <cell r="C519" t="str">
            <v>98130280</v>
          </cell>
          <cell r="D519" t="str">
            <v>Gordhan Lal Katara</v>
          </cell>
        </row>
        <row r="520">
          <cell r="C520" t="str">
            <v>55547346</v>
          </cell>
          <cell r="D520" t="str">
            <v>Gourav Jain</v>
          </cell>
        </row>
        <row r="521">
          <cell r="C521" t="str">
            <v>57480732</v>
          </cell>
          <cell r="D521" t="str">
            <v>Megha Meena</v>
          </cell>
        </row>
        <row r="522">
          <cell r="C522" t="str">
            <v>59054247</v>
          </cell>
          <cell r="D522" t="str">
            <v>Naresh Kumar Ninama</v>
          </cell>
        </row>
        <row r="523">
          <cell r="C523" t="str">
            <v>29197872</v>
          </cell>
          <cell r="D523" t="str">
            <v>Praveen Kumar</v>
          </cell>
        </row>
        <row r="524">
          <cell r="C524" t="str">
            <v>61878907</v>
          </cell>
          <cell r="D524" t="str">
            <v>Shikha Sharma</v>
          </cell>
        </row>
        <row r="525">
          <cell r="C525" t="str">
            <v>11675884</v>
          </cell>
          <cell r="D525" t="str">
            <v>Thaker Helly Sudhirbhai</v>
          </cell>
        </row>
        <row r="526">
          <cell r="C526" t="str">
            <v>37706491</v>
          </cell>
          <cell r="D526" t="str">
            <v>Arpana Chanana</v>
          </cell>
        </row>
        <row r="527">
          <cell r="C527" t="str">
            <v>26059522</v>
          </cell>
          <cell r="D527" t="str">
            <v>Pranjal Shukla</v>
          </cell>
        </row>
        <row r="528">
          <cell r="C528" t="str">
            <v>36257081</v>
          </cell>
          <cell r="D528" t="str">
            <v>Rahul</v>
          </cell>
        </row>
        <row r="529">
          <cell r="C529" t="str">
            <v>77905729</v>
          </cell>
          <cell r="D529" t="str">
            <v>Sandeep Choudhary</v>
          </cell>
        </row>
        <row r="530">
          <cell r="C530" t="str">
            <v>17198599</v>
          </cell>
          <cell r="D530" t="str">
            <v>Shreya Porwal</v>
          </cell>
        </row>
        <row r="531">
          <cell r="C531" t="str">
            <v>88227074</v>
          </cell>
          <cell r="D531" t="str">
            <v>Shrishti Charan</v>
          </cell>
        </row>
        <row r="532">
          <cell r="C532" t="str">
            <v>35047644</v>
          </cell>
          <cell r="D532" t="str">
            <v>Vanshita Gurnani</v>
          </cell>
        </row>
        <row r="533">
          <cell r="C533" t="str">
            <v>50329286</v>
          </cell>
          <cell r="D533" t="str">
            <v>Daksh Sharma</v>
          </cell>
        </row>
        <row r="534">
          <cell r="C534" t="str">
            <v>51280520</v>
          </cell>
          <cell r="D534" t="str">
            <v>Ankita Singh</v>
          </cell>
        </row>
        <row r="535">
          <cell r="C535" t="str">
            <v>03823901</v>
          </cell>
          <cell r="D535" t="str">
            <v>Milandeep Singh Soni</v>
          </cell>
        </row>
        <row r="536">
          <cell r="C536" t="str">
            <v>92442224</v>
          </cell>
          <cell r="D536" t="str">
            <v>Neeraj Choudhary</v>
          </cell>
        </row>
        <row r="537">
          <cell r="C537" t="str">
            <v>05392147</v>
          </cell>
          <cell r="D537" t="str">
            <v>Raghav Batra</v>
          </cell>
        </row>
        <row r="538">
          <cell r="C538" t="str">
            <v>45252802</v>
          </cell>
          <cell r="D538" t="str">
            <v>Vikram Singh</v>
          </cell>
        </row>
        <row r="539">
          <cell r="C539" t="str">
            <v>55775333</v>
          </cell>
          <cell r="D539" t="str">
            <v>Yash Gupta</v>
          </cell>
        </row>
        <row r="540">
          <cell r="C540" t="str">
            <v>78338799</v>
          </cell>
          <cell r="D540" t="str">
            <v>Aditya Pareek</v>
          </cell>
        </row>
        <row r="541">
          <cell r="C541" t="str">
            <v>67484134</v>
          </cell>
          <cell r="D541" t="str">
            <v>Arun Kumar Sharma</v>
          </cell>
        </row>
        <row r="542">
          <cell r="C542" t="str">
            <v>34830501</v>
          </cell>
          <cell r="D542" t="str">
            <v>Bharat Mansion</v>
          </cell>
        </row>
        <row r="543">
          <cell r="C543" t="str">
            <v>14543131</v>
          </cell>
          <cell r="D543" t="str">
            <v>Brahamjeet Ambawat</v>
          </cell>
        </row>
        <row r="544">
          <cell r="C544" t="str">
            <v>63220345</v>
          </cell>
          <cell r="D544" t="str">
            <v>Ganesh Sirvi</v>
          </cell>
        </row>
        <row r="545">
          <cell r="C545" t="str">
            <v>40502538</v>
          </cell>
          <cell r="D545" t="str">
            <v>Komal Didwania</v>
          </cell>
        </row>
        <row r="546">
          <cell r="C546" t="str">
            <v>03890821</v>
          </cell>
          <cell r="D546" t="str">
            <v>Pradeep Kumar Meena</v>
          </cell>
        </row>
        <row r="547">
          <cell r="C547" t="str">
            <v>99478725</v>
          </cell>
          <cell r="D547" t="str">
            <v>Sunil Meena</v>
          </cell>
        </row>
        <row r="548">
          <cell r="C548" t="str">
            <v>11731716</v>
          </cell>
          <cell r="D548" t="str">
            <v>Udisha Soni</v>
          </cell>
        </row>
        <row r="549">
          <cell r="C549" t="str">
            <v>18889821</v>
          </cell>
          <cell r="D549" t="str">
            <v>Yatika Shringi</v>
          </cell>
        </row>
        <row r="550">
          <cell r="C550" t="str">
            <v>38941782</v>
          </cell>
          <cell r="D550" t="str">
            <v>Bhuvnesh Machhar</v>
          </cell>
        </row>
        <row r="551">
          <cell r="C551" t="str">
            <v>65436438</v>
          </cell>
          <cell r="D551" t="str">
            <v>Dadhaniya Harsh Chhaganlal</v>
          </cell>
        </row>
        <row r="552">
          <cell r="C552" t="str">
            <v>62782764</v>
          </cell>
          <cell r="D552" t="str">
            <v>GOURAV JAIN</v>
          </cell>
        </row>
        <row r="553">
          <cell r="C553" t="str">
            <v>16733874</v>
          </cell>
          <cell r="D553" t="str">
            <v>Kushal Singh Rathore</v>
          </cell>
        </row>
        <row r="554">
          <cell r="C554" t="str">
            <v>53823754</v>
          </cell>
          <cell r="D554" t="str">
            <v>Medhamani Saxena</v>
          </cell>
        </row>
        <row r="555">
          <cell r="C555" t="str">
            <v>72471020</v>
          </cell>
          <cell r="D555" t="str">
            <v>Parihar Vidhiben</v>
          </cell>
        </row>
        <row r="556">
          <cell r="C556" t="str">
            <v>62211366</v>
          </cell>
          <cell r="D556" t="str">
            <v>Prateek Sapra</v>
          </cell>
        </row>
        <row r="557">
          <cell r="C557" t="str">
            <v>99839825</v>
          </cell>
          <cell r="D557" t="str">
            <v>Sarang Sharma</v>
          </cell>
        </row>
        <row r="558">
          <cell r="C558" t="str">
            <v>44068711</v>
          </cell>
          <cell r="D558" t="str">
            <v>Tanya Sharma</v>
          </cell>
        </row>
        <row r="559">
          <cell r="C559" t="str">
            <v>33281913</v>
          </cell>
          <cell r="D559" t="str">
            <v>Adhish Pareek</v>
          </cell>
        </row>
        <row r="560">
          <cell r="C560" t="str">
            <v>57035177</v>
          </cell>
          <cell r="D560" t="str">
            <v>Akanksha Ameta</v>
          </cell>
        </row>
        <row r="561">
          <cell r="C561" t="str">
            <v>50160346</v>
          </cell>
          <cell r="D561" t="str">
            <v>Anil Bishnoi</v>
          </cell>
        </row>
        <row r="562">
          <cell r="C562" t="str">
            <v>55450562</v>
          </cell>
          <cell r="D562" t="str">
            <v>Deepak Deora</v>
          </cell>
        </row>
        <row r="563">
          <cell r="C563" t="str">
            <v>04205515</v>
          </cell>
          <cell r="D563" t="str">
            <v>Nitish Kumar Rai</v>
          </cell>
        </row>
        <row r="564">
          <cell r="C564" t="str">
            <v>95787209</v>
          </cell>
          <cell r="D564" t="str">
            <v>Pankaj Sharma</v>
          </cell>
        </row>
        <row r="565">
          <cell r="C565" t="str">
            <v>23160074</v>
          </cell>
          <cell r="D565" t="str">
            <v>Saloni Soni</v>
          </cell>
        </row>
        <row r="566">
          <cell r="C566" t="str">
            <v>59401645</v>
          </cell>
          <cell r="D566" t="str">
            <v>Suchismitha Pathak</v>
          </cell>
        </row>
        <row r="567">
          <cell r="C567" t="str">
            <v>11254880</v>
          </cell>
          <cell r="D567" t="str">
            <v>Tanvi Sharma</v>
          </cell>
        </row>
        <row r="568">
          <cell r="C568" t="str">
            <v>55384137</v>
          </cell>
          <cell r="D568" t="str">
            <v>Aditya Kaswan</v>
          </cell>
        </row>
        <row r="569">
          <cell r="C569" t="str">
            <v>74404268</v>
          </cell>
          <cell r="D569" t="str">
            <v>Bhawdev Singh Charan</v>
          </cell>
        </row>
        <row r="570">
          <cell r="C570" t="str">
            <v>79268490</v>
          </cell>
          <cell r="D570" t="str">
            <v>Himanshu Garg</v>
          </cell>
        </row>
        <row r="571">
          <cell r="C571" t="str">
            <v>51972706</v>
          </cell>
          <cell r="D571" t="str">
            <v>Kapil</v>
          </cell>
        </row>
        <row r="572">
          <cell r="C572" t="str">
            <v>96733213</v>
          </cell>
          <cell r="D572" t="str">
            <v>Kaushik Kothari</v>
          </cell>
        </row>
        <row r="573">
          <cell r="C573" t="str">
            <v>23460693</v>
          </cell>
          <cell r="D573" t="str">
            <v>Kritika Kachhawaha</v>
          </cell>
        </row>
        <row r="574">
          <cell r="C574" t="str">
            <v>97538982</v>
          </cell>
          <cell r="D574" t="str">
            <v>Kusum Kumari Chandravanshi</v>
          </cell>
        </row>
        <row r="575">
          <cell r="C575" t="str">
            <v>34323341</v>
          </cell>
          <cell r="D575" t="str">
            <v>Megha Bhatnagar</v>
          </cell>
        </row>
        <row r="576">
          <cell r="C576" t="str">
            <v>36580807</v>
          </cell>
          <cell r="D576" t="str">
            <v>Yajuvendrasinh Vaghela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26"/>
  <sheetViews>
    <sheetView tabSelected="1" topLeftCell="A222" zoomScale="87" zoomScaleNormal="87" zoomScaleSheetLayoutView="85" workbookViewId="0">
      <selection activeCell="E229" sqref="E229:E230"/>
    </sheetView>
  </sheetViews>
  <sheetFormatPr defaultRowHeight="42.75" customHeight="1" x14ac:dyDescent="0.25"/>
  <cols>
    <col min="1" max="1" width="26" style="44" customWidth="1"/>
    <col min="2" max="2" width="6.28515625" style="45" customWidth="1"/>
    <col min="3" max="3" width="58.7109375" style="44" bestFit="1" customWidth="1"/>
    <col min="4" max="4" width="17.5703125" style="181" customWidth="1"/>
    <col min="5" max="5" width="14.7109375" style="45" customWidth="1"/>
    <col min="6" max="6" width="16.28515625" style="47" customWidth="1"/>
    <col min="7" max="7" width="23.28515625" style="47" customWidth="1"/>
    <col min="8" max="8" width="13.7109375" style="9" customWidth="1"/>
    <col min="9" max="9" width="43.42578125" style="47" customWidth="1"/>
    <col min="10" max="10" width="30.85546875" style="45" customWidth="1"/>
    <col min="11" max="11" width="23.42578125" style="74" customWidth="1"/>
    <col min="12" max="12" width="8.85546875" style="9" customWidth="1"/>
    <col min="13" max="16384" width="9.140625" style="9"/>
  </cols>
  <sheetData>
    <row r="1" spans="1:11" ht="42.75" customHeight="1" x14ac:dyDescent="0.25">
      <c r="A1" s="191" t="s">
        <v>40</v>
      </c>
      <c r="B1" s="191"/>
      <c r="C1" s="191"/>
      <c r="D1" s="191"/>
      <c r="E1" s="191"/>
      <c r="F1" s="190" t="s">
        <v>248</v>
      </c>
      <c r="G1" s="190"/>
      <c r="H1" s="190"/>
      <c r="I1" s="190"/>
      <c r="J1" s="163"/>
      <c r="K1" s="164"/>
    </row>
    <row r="2" spans="1:11" ht="42.75" customHeight="1" x14ac:dyDescent="0.25">
      <c r="A2" s="3" t="s">
        <v>15</v>
      </c>
      <c r="B2" s="165" t="s">
        <v>12</v>
      </c>
      <c r="C2" s="3" t="s">
        <v>14</v>
      </c>
      <c r="D2" s="178" t="s">
        <v>2049</v>
      </c>
      <c r="E2" s="165" t="s">
        <v>8</v>
      </c>
      <c r="F2" s="4" t="s">
        <v>44</v>
      </c>
      <c r="G2" s="4" t="s">
        <v>41</v>
      </c>
      <c r="H2" s="5" t="s">
        <v>42</v>
      </c>
      <c r="I2" s="3" t="s">
        <v>43</v>
      </c>
      <c r="J2" s="166" t="s">
        <v>2050</v>
      </c>
      <c r="K2" s="166" t="s">
        <v>2816</v>
      </c>
    </row>
    <row r="3" spans="1:11" ht="19.5" customHeight="1" x14ac:dyDescent="0.25">
      <c r="A3" s="183" t="s">
        <v>0</v>
      </c>
      <c r="B3" s="201">
        <v>1</v>
      </c>
      <c r="C3" s="183" t="s">
        <v>478</v>
      </c>
      <c r="D3" s="184" t="str">
        <f>"41866364"</f>
        <v>41866364</v>
      </c>
      <c r="E3" s="182" t="s">
        <v>476</v>
      </c>
      <c r="F3" s="170" t="s">
        <v>45</v>
      </c>
      <c r="G3" s="6" t="s">
        <v>479</v>
      </c>
      <c r="H3" s="7" t="s">
        <v>480</v>
      </c>
      <c r="I3" s="170" t="s">
        <v>95</v>
      </c>
      <c r="J3" s="188" t="s">
        <v>2052</v>
      </c>
      <c r="K3" s="182" t="s">
        <v>2769</v>
      </c>
    </row>
    <row r="4" spans="1:11" ht="19.5" customHeight="1" x14ac:dyDescent="0.25">
      <c r="A4" s="183"/>
      <c r="B4" s="202"/>
      <c r="C4" s="183"/>
      <c r="D4" s="184"/>
      <c r="E4" s="182"/>
      <c r="F4" s="170" t="s">
        <v>164</v>
      </c>
      <c r="G4" s="6" t="s">
        <v>479</v>
      </c>
      <c r="H4" s="7" t="s">
        <v>480</v>
      </c>
      <c r="I4" s="170" t="s">
        <v>95</v>
      </c>
      <c r="J4" s="188"/>
      <c r="K4" s="182"/>
    </row>
    <row r="5" spans="1:11" ht="19.5" customHeight="1" x14ac:dyDescent="0.25">
      <c r="A5" s="183" t="s">
        <v>39</v>
      </c>
      <c r="B5" s="201">
        <v>1</v>
      </c>
      <c r="C5" s="183" t="s">
        <v>330</v>
      </c>
      <c r="D5" s="184" t="str">
        <f>"21856962"</f>
        <v>21856962</v>
      </c>
      <c r="E5" s="182" t="s">
        <v>331</v>
      </c>
      <c r="F5" s="170" t="s">
        <v>45</v>
      </c>
      <c r="G5" s="6" t="s">
        <v>333</v>
      </c>
      <c r="H5" s="170" t="s">
        <v>334</v>
      </c>
      <c r="I5" s="170" t="s">
        <v>180</v>
      </c>
      <c r="J5" s="182" t="s">
        <v>2052</v>
      </c>
      <c r="K5" s="182" t="s">
        <v>2770</v>
      </c>
    </row>
    <row r="6" spans="1:11" ht="19.5" customHeight="1" x14ac:dyDescent="0.25">
      <c r="A6" s="183"/>
      <c r="B6" s="203"/>
      <c r="C6" s="183"/>
      <c r="D6" s="184"/>
      <c r="E6" s="182"/>
      <c r="F6" s="170" t="s">
        <v>156</v>
      </c>
      <c r="G6" s="6" t="s">
        <v>333</v>
      </c>
      <c r="H6" s="170" t="s">
        <v>334</v>
      </c>
      <c r="I6" s="170" t="s">
        <v>180</v>
      </c>
      <c r="J6" s="182"/>
      <c r="K6" s="182"/>
    </row>
    <row r="7" spans="1:11" ht="19.5" customHeight="1" x14ac:dyDescent="0.25">
      <c r="A7" s="183"/>
      <c r="B7" s="202"/>
      <c r="C7" s="183"/>
      <c r="D7" s="184"/>
      <c r="E7" s="182"/>
      <c r="F7" s="170" t="s">
        <v>332</v>
      </c>
      <c r="G7" s="6" t="s">
        <v>333</v>
      </c>
      <c r="H7" s="170" t="s">
        <v>334</v>
      </c>
      <c r="I7" s="170" t="s">
        <v>180</v>
      </c>
      <c r="J7" s="182"/>
      <c r="K7" s="182"/>
    </row>
    <row r="8" spans="1:11" ht="42.75" customHeight="1" x14ac:dyDescent="0.25">
      <c r="A8" s="204" t="s">
        <v>79</v>
      </c>
      <c r="B8" s="205"/>
      <c r="C8" s="205"/>
      <c r="D8" s="205"/>
      <c r="E8" s="206"/>
      <c r="F8" s="190" t="s">
        <v>152</v>
      </c>
      <c r="G8" s="190"/>
      <c r="H8" s="190"/>
      <c r="I8" s="190"/>
      <c r="J8" s="8"/>
      <c r="K8" s="166"/>
    </row>
    <row r="9" spans="1:11" ht="42.75" customHeight="1" x14ac:dyDescent="0.25">
      <c r="A9" s="3" t="s">
        <v>15</v>
      </c>
      <c r="B9" s="165" t="s">
        <v>12</v>
      </c>
      <c r="C9" s="3" t="s">
        <v>14</v>
      </c>
      <c r="D9" s="178" t="s">
        <v>2049</v>
      </c>
      <c r="E9" s="165" t="s">
        <v>8</v>
      </c>
      <c r="F9" s="4" t="s">
        <v>44</v>
      </c>
      <c r="G9" s="4" t="s">
        <v>41</v>
      </c>
      <c r="H9" s="5" t="s">
        <v>42</v>
      </c>
      <c r="I9" s="3" t="s">
        <v>43</v>
      </c>
      <c r="J9" s="165" t="s">
        <v>91</v>
      </c>
      <c r="K9" s="166" t="s">
        <v>2816</v>
      </c>
    </row>
    <row r="10" spans="1:11" ht="24" customHeight="1" x14ac:dyDescent="0.25">
      <c r="A10" s="208" t="s">
        <v>16</v>
      </c>
      <c r="B10" s="182">
        <v>1</v>
      </c>
      <c r="C10" s="183" t="s">
        <v>1035</v>
      </c>
      <c r="D10" s="184" t="str">
        <f>"91013099"</f>
        <v>91013099</v>
      </c>
      <c r="E10" s="182" t="s">
        <v>31</v>
      </c>
      <c r="F10" s="170" t="s">
        <v>45</v>
      </c>
      <c r="G10" s="6" t="s">
        <v>154</v>
      </c>
      <c r="H10" s="10" t="s">
        <v>155</v>
      </c>
      <c r="I10" s="170" t="s">
        <v>153</v>
      </c>
      <c r="J10" s="182" t="s">
        <v>2052</v>
      </c>
      <c r="K10" s="182" t="s">
        <v>2771</v>
      </c>
    </row>
    <row r="11" spans="1:11" ht="24" customHeight="1" x14ac:dyDescent="0.25">
      <c r="A11" s="208"/>
      <c r="B11" s="182"/>
      <c r="C11" s="183"/>
      <c r="D11" s="184"/>
      <c r="E11" s="182"/>
      <c r="F11" s="170" t="s">
        <v>156</v>
      </c>
      <c r="G11" s="6" t="s">
        <v>616</v>
      </c>
      <c r="H11" s="10" t="s">
        <v>157</v>
      </c>
      <c r="I11" s="170" t="s">
        <v>93</v>
      </c>
      <c r="J11" s="182"/>
      <c r="K11" s="182"/>
    </row>
    <row r="12" spans="1:11" ht="24" customHeight="1" x14ac:dyDescent="0.25">
      <c r="A12" s="208"/>
      <c r="B12" s="182">
        <v>2</v>
      </c>
      <c r="C12" s="183" t="s">
        <v>1942</v>
      </c>
      <c r="D12" s="184" t="str">
        <f>"61402938"</f>
        <v>61402938</v>
      </c>
      <c r="E12" s="182" t="s">
        <v>1943</v>
      </c>
      <c r="F12" s="170" t="s">
        <v>45</v>
      </c>
      <c r="G12" s="7" t="s">
        <v>1944</v>
      </c>
      <c r="H12" s="10" t="s">
        <v>1945</v>
      </c>
      <c r="I12" s="7" t="s">
        <v>95</v>
      </c>
      <c r="J12" s="182" t="s">
        <v>2052</v>
      </c>
      <c r="K12" s="182" t="s">
        <v>2750</v>
      </c>
    </row>
    <row r="13" spans="1:11" ht="24" customHeight="1" x14ac:dyDescent="0.25">
      <c r="A13" s="208"/>
      <c r="B13" s="182"/>
      <c r="C13" s="183"/>
      <c r="D13" s="184"/>
      <c r="E13" s="182"/>
      <c r="F13" s="170" t="s">
        <v>164</v>
      </c>
      <c r="G13" s="7" t="s">
        <v>1944</v>
      </c>
      <c r="H13" s="10" t="s">
        <v>1946</v>
      </c>
      <c r="I13" s="7" t="s">
        <v>95</v>
      </c>
      <c r="J13" s="182"/>
      <c r="K13" s="182"/>
    </row>
    <row r="14" spans="1:11" ht="24" customHeight="1" x14ac:dyDescent="0.25">
      <c r="A14" s="199" t="s">
        <v>17</v>
      </c>
      <c r="B14" s="182">
        <v>1</v>
      </c>
      <c r="C14" s="183" t="s">
        <v>1039</v>
      </c>
      <c r="D14" s="184">
        <v>94944234</v>
      </c>
      <c r="E14" s="182" t="s">
        <v>1489</v>
      </c>
      <c r="F14" s="170" t="s">
        <v>45</v>
      </c>
      <c r="G14" s="7" t="s">
        <v>1040</v>
      </c>
      <c r="H14" s="10" t="s">
        <v>1041</v>
      </c>
      <c r="I14" s="7" t="s">
        <v>95</v>
      </c>
      <c r="J14" s="182" t="s">
        <v>2052</v>
      </c>
      <c r="K14" s="182" t="s">
        <v>2772</v>
      </c>
    </row>
    <row r="15" spans="1:11" ht="24" customHeight="1" x14ac:dyDescent="0.25">
      <c r="A15" s="200"/>
      <c r="B15" s="182"/>
      <c r="C15" s="183"/>
      <c r="D15" s="184"/>
      <c r="E15" s="182"/>
      <c r="F15" s="170" t="s">
        <v>164</v>
      </c>
      <c r="G15" s="7" t="s">
        <v>1042</v>
      </c>
      <c r="H15" s="10" t="s">
        <v>1043</v>
      </c>
      <c r="I15" s="7" t="s">
        <v>95</v>
      </c>
      <c r="J15" s="182"/>
      <c r="K15" s="182"/>
    </row>
    <row r="16" spans="1:11" ht="36" customHeight="1" x14ac:dyDescent="0.25">
      <c r="A16" s="199" t="s">
        <v>22</v>
      </c>
      <c r="B16" s="163">
        <v>1</v>
      </c>
      <c r="C16" s="170" t="s">
        <v>360</v>
      </c>
      <c r="D16" s="179" t="str">
        <f>"86926103"</f>
        <v>86926103</v>
      </c>
      <c r="E16" s="163" t="s">
        <v>361</v>
      </c>
      <c r="F16" s="170" t="s">
        <v>557</v>
      </c>
      <c r="G16" s="188" t="s">
        <v>52</v>
      </c>
      <c r="H16" s="188"/>
      <c r="I16" s="188"/>
      <c r="J16" s="164" t="s">
        <v>2052</v>
      </c>
      <c r="K16" s="164" t="s">
        <v>2794</v>
      </c>
    </row>
    <row r="17" spans="1:11" ht="24" customHeight="1" x14ac:dyDescent="0.25">
      <c r="A17" s="207"/>
      <c r="B17" s="182">
        <v>2</v>
      </c>
      <c r="C17" s="183" t="s">
        <v>1438</v>
      </c>
      <c r="D17" s="184" t="str">
        <f>"40176563"</f>
        <v>40176563</v>
      </c>
      <c r="E17" s="182" t="s">
        <v>1439</v>
      </c>
      <c r="F17" s="170" t="s">
        <v>557</v>
      </c>
      <c r="G17" s="188" t="s">
        <v>52</v>
      </c>
      <c r="H17" s="188"/>
      <c r="I17" s="188"/>
      <c r="J17" s="182" t="s">
        <v>2052</v>
      </c>
      <c r="K17" s="182" t="s">
        <v>2775</v>
      </c>
    </row>
    <row r="18" spans="1:11" ht="24" customHeight="1" x14ac:dyDescent="0.25">
      <c r="A18" s="207"/>
      <c r="B18" s="182"/>
      <c r="C18" s="183"/>
      <c r="D18" s="184"/>
      <c r="E18" s="182"/>
      <c r="F18" s="170" t="s">
        <v>458</v>
      </c>
      <c r="G18" s="188"/>
      <c r="H18" s="188"/>
      <c r="I18" s="188"/>
      <c r="J18" s="182"/>
      <c r="K18" s="182"/>
    </row>
    <row r="19" spans="1:11" ht="24" customHeight="1" x14ac:dyDescent="0.25">
      <c r="A19" s="207"/>
      <c r="B19" s="182">
        <v>3</v>
      </c>
      <c r="C19" s="183" t="s">
        <v>1469</v>
      </c>
      <c r="D19" s="184" t="str">
        <f>"15380500"</f>
        <v>15380500</v>
      </c>
      <c r="E19" s="182" t="s">
        <v>1470</v>
      </c>
      <c r="F19" s="170" t="s">
        <v>45</v>
      </c>
      <c r="G19" s="10" t="s">
        <v>1471</v>
      </c>
      <c r="H19" s="10" t="s">
        <v>477</v>
      </c>
      <c r="I19" s="7" t="s">
        <v>1367</v>
      </c>
      <c r="J19" s="182" t="s">
        <v>2052</v>
      </c>
      <c r="K19" s="182" t="s">
        <v>2773</v>
      </c>
    </row>
    <row r="20" spans="1:11" ht="24" customHeight="1" x14ac:dyDescent="0.25">
      <c r="A20" s="200"/>
      <c r="B20" s="182"/>
      <c r="C20" s="183"/>
      <c r="D20" s="184"/>
      <c r="E20" s="182"/>
      <c r="F20" s="170" t="s">
        <v>156</v>
      </c>
      <c r="G20" s="7" t="s">
        <v>1472</v>
      </c>
      <c r="H20" s="10" t="s">
        <v>1473</v>
      </c>
      <c r="I20" s="7" t="s">
        <v>1367</v>
      </c>
      <c r="J20" s="182"/>
      <c r="K20" s="182"/>
    </row>
    <row r="21" spans="1:11" ht="42.75" customHeight="1" x14ac:dyDescent="0.25">
      <c r="A21" s="169" t="s">
        <v>179</v>
      </c>
      <c r="B21" s="164">
        <v>1</v>
      </c>
      <c r="C21" s="169" t="s">
        <v>640</v>
      </c>
      <c r="D21" s="179" t="str">
        <f>"68894779"</f>
        <v>68894779</v>
      </c>
      <c r="E21" s="163" t="s">
        <v>639</v>
      </c>
      <c r="F21" s="170" t="s">
        <v>557</v>
      </c>
      <c r="G21" s="163" t="s">
        <v>52</v>
      </c>
      <c r="H21" s="163"/>
      <c r="I21" s="163"/>
      <c r="J21" s="164" t="s">
        <v>2052</v>
      </c>
      <c r="K21" s="164" t="s">
        <v>2774</v>
      </c>
    </row>
    <row r="22" spans="1:11" ht="42.75" customHeight="1" x14ac:dyDescent="0.25">
      <c r="A22" s="199" t="s">
        <v>1414</v>
      </c>
      <c r="B22" s="164">
        <v>2</v>
      </c>
      <c r="C22" s="169" t="s">
        <v>983</v>
      </c>
      <c r="D22" s="179" t="str">
        <f>"48621304"</f>
        <v>48621304</v>
      </c>
      <c r="E22" s="163" t="s">
        <v>984</v>
      </c>
      <c r="F22" s="170" t="s">
        <v>45</v>
      </c>
      <c r="G22" s="188" t="s">
        <v>109</v>
      </c>
      <c r="H22" s="188"/>
      <c r="I22" s="7" t="s">
        <v>48</v>
      </c>
      <c r="J22" s="164" t="s">
        <v>2052</v>
      </c>
      <c r="K22" s="164" t="s">
        <v>2774</v>
      </c>
    </row>
    <row r="23" spans="1:11" ht="42.75" customHeight="1" x14ac:dyDescent="0.25">
      <c r="A23" s="207"/>
      <c r="B23" s="164">
        <v>3</v>
      </c>
      <c r="C23" s="34" t="s">
        <v>1426</v>
      </c>
      <c r="D23" s="179" t="str">
        <f>"73522311"</f>
        <v>73522311</v>
      </c>
      <c r="E23" s="12" t="s">
        <v>1427</v>
      </c>
      <c r="F23" s="170" t="s">
        <v>45</v>
      </c>
      <c r="G23" s="188" t="s">
        <v>109</v>
      </c>
      <c r="H23" s="188"/>
      <c r="I23" s="170" t="s">
        <v>48</v>
      </c>
      <c r="J23" s="171" t="s">
        <v>2052</v>
      </c>
      <c r="K23" s="171" t="s">
        <v>2775</v>
      </c>
    </row>
    <row r="24" spans="1:11" ht="42.75" customHeight="1" x14ac:dyDescent="0.25">
      <c r="A24" s="207"/>
      <c r="B24" s="164">
        <v>4</v>
      </c>
      <c r="C24" s="34" t="s">
        <v>1459</v>
      </c>
      <c r="D24" s="179" t="str">
        <f>"94978560"</f>
        <v>94978560</v>
      </c>
      <c r="E24" s="12" t="s">
        <v>1451</v>
      </c>
      <c r="F24" s="170" t="s">
        <v>45</v>
      </c>
      <c r="G24" s="10" t="s">
        <v>1460</v>
      </c>
      <c r="H24" s="6" t="s">
        <v>1461</v>
      </c>
      <c r="I24" s="170" t="s">
        <v>48</v>
      </c>
      <c r="J24" s="171" t="s">
        <v>2052</v>
      </c>
      <c r="K24" s="171" t="s">
        <v>2775</v>
      </c>
    </row>
    <row r="25" spans="1:11" ht="42.75" customHeight="1" x14ac:dyDescent="0.25">
      <c r="A25" s="207"/>
      <c r="B25" s="164">
        <v>5</v>
      </c>
      <c r="C25" s="34" t="s">
        <v>1505</v>
      </c>
      <c r="D25" s="179" t="str">
        <f>"06754850"</f>
        <v>06754850</v>
      </c>
      <c r="E25" s="12" t="s">
        <v>1506</v>
      </c>
      <c r="F25" s="170" t="s">
        <v>45</v>
      </c>
      <c r="G25" s="7" t="s">
        <v>1507</v>
      </c>
      <c r="H25" s="6" t="s">
        <v>1384</v>
      </c>
      <c r="I25" s="170" t="s">
        <v>1367</v>
      </c>
      <c r="J25" s="171" t="s">
        <v>2052</v>
      </c>
      <c r="K25" s="176" t="s">
        <v>2819</v>
      </c>
    </row>
    <row r="26" spans="1:11" ht="42.75" customHeight="1" x14ac:dyDescent="0.25">
      <c r="A26" s="207"/>
      <c r="B26" s="164">
        <v>6</v>
      </c>
      <c r="C26" s="34" t="s">
        <v>1508</v>
      </c>
      <c r="D26" s="179" t="str">
        <f>"93942394"</f>
        <v>93942394</v>
      </c>
      <c r="E26" s="12" t="s">
        <v>1509</v>
      </c>
      <c r="F26" s="170" t="s">
        <v>45</v>
      </c>
      <c r="G26" s="7" t="s">
        <v>1510</v>
      </c>
      <c r="H26" s="6" t="s">
        <v>1511</v>
      </c>
      <c r="I26" s="170" t="s">
        <v>1367</v>
      </c>
      <c r="J26" s="171" t="s">
        <v>2052</v>
      </c>
      <c r="K26" s="176" t="s">
        <v>2819</v>
      </c>
    </row>
    <row r="27" spans="1:11" ht="42.75" customHeight="1" x14ac:dyDescent="0.25">
      <c r="A27" s="207"/>
      <c r="B27" s="164">
        <v>7</v>
      </c>
      <c r="C27" s="34" t="s">
        <v>1583</v>
      </c>
      <c r="D27" s="179" t="str">
        <f>"40691347"</f>
        <v>40691347</v>
      </c>
      <c r="E27" s="12" t="s">
        <v>1584</v>
      </c>
      <c r="F27" s="170" t="s">
        <v>45</v>
      </c>
      <c r="G27" s="7" t="s">
        <v>1585</v>
      </c>
      <c r="H27" s="6" t="s">
        <v>1515</v>
      </c>
      <c r="I27" s="170" t="s">
        <v>1367</v>
      </c>
      <c r="J27" s="171" t="s">
        <v>2052</v>
      </c>
      <c r="K27" s="176" t="s">
        <v>2820</v>
      </c>
    </row>
    <row r="28" spans="1:11" ht="42.75" customHeight="1" x14ac:dyDescent="0.25">
      <c r="A28" s="207"/>
      <c r="B28" s="164">
        <v>8</v>
      </c>
      <c r="C28" s="34" t="s">
        <v>1932</v>
      </c>
      <c r="D28" s="179" t="str">
        <f>"58714035"</f>
        <v>58714035</v>
      </c>
      <c r="E28" s="12" t="s">
        <v>1933</v>
      </c>
      <c r="F28" s="170" t="s">
        <v>45</v>
      </c>
      <c r="G28" s="7" t="s">
        <v>1934</v>
      </c>
      <c r="H28" s="6" t="s">
        <v>1637</v>
      </c>
      <c r="I28" s="170" t="s">
        <v>1367</v>
      </c>
      <c r="J28" s="171" t="s">
        <v>2052</v>
      </c>
      <c r="K28" s="176" t="s">
        <v>2821</v>
      </c>
    </row>
    <row r="29" spans="1:11" ht="42.75" customHeight="1" x14ac:dyDescent="0.25">
      <c r="A29" s="207"/>
      <c r="B29" s="164">
        <v>9</v>
      </c>
      <c r="C29" s="34" t="s">
        <v>1980</v>
      </c>
      <c r="D29" s="179" t="str">
        <f>"95886445"</f>
        <v>95886445</v>
      </c>
      <c r="E29" s="12" t="s">
        <v>1981</v>
      </c>
      <c r="F29" s="170" t="s">
        <v>45</v>
      </c>
      <c r="G29" s="7" t="s">
        <v>1982</v>
      </c>
      <c r="H29" s="6" t="s">
        <v>1983</v>
      </c>
      <c r="I29" s="170" t="s">
        <v>1367</v>
      </c>
      <c r="J29" s="171" t="s">
        <v>2052</v>
      </c>
      <c r="K29" s="176" t="s">
        <v>2822</v>
      </c>
    </row>
    <row r="30" spans="1:11" ht="42.75" customHeight="1" x14ac:dyDescent="0.25">
      <c r="A30" s="200"/>
      <c r="B30" s="164">
        <v>9</v>
      </c>
      <c r="C30" s="34" t="s">
        <v>2041</v>
      </c>
      <c r="D30" s="179" t="str">
        <f>"37962204"</f>
        <v>37962204</v>
      </c>
      <c r="E30" s="12" t="s">
        <v>2042</v>
      </c>
      <c r="F30" s="170" t="s">
        <v>45</v>
      </c>
      <c r="G30" s="7" t="s">
        <v>2043</v>
      </c>
      <c r="H30" s="6" t="s">
        <v>2013</v>
      </c>
      <c r="I30" s="170" t="s">
        <v>1367</v>
      </c>
      <c r="J30" s="171" t="s">
        <v>2052</v>
      </c>
      <c r="K30" s="176" t="s">
        <v>2823</v>
      </c>
    </row>
    <row r="31" spans="1:11" ht="42.75" customHeight="1" x14ac:dyDescent="0.25">
      <c r="A31" s="185" t="s">
        <v>72</v>
      </c>
      <c r="B31" s="186"/>
      <c r="C31" s="186"/>
      <c r="D31" s="186"/>
      <c r="E31" s="187"/>
      <c r="F31" s="191" t="s">
        <v>152</v>
      </c>
      <c r="G31" s="191"/>
      <c r="H31" s="191"/>
      <c r="I31" s="191"/>
      <c r="J31" s="50"/>
      <c r="K31" s="164"/>
    </row>
    <row r="32" spans="1:11" ht="42.75" customHeight="1" x14ac:dyDescent="0.25">
      <c r="A32" s="3" t="s">
        <v>15</v>
      </c>
      <c r="B32" s="165" t="s">
        <v>12</v>
      </c>
      <c r="C32" s="3" t="s">
        <v>14</v>
      </c>
      <c r="D32" s="178" t="s">
        <v>2049</v>
      </c>
      <c r="E32" s="165" t="s">
        <v>8</v>
      </c>
      <c r="F32" s="4" t="s">
        <v>44</v>
      </c>
      <c r="G32" s="4" t="s">
        <v>41</v>
      </c>
      <c r="H32" s="5" t="s">
        <v>42</v>
      </c>
      <c r="I32" s="3" t="s">
        <v>43</v>
      </c>
      <c r="J32" s="165" t="s">
        <v>91</v>
      </c>
      <c r="K32" s="166" t="s">
        <v>2816</v>
      </c>
    </row>
    <row r="33" spans="1:11" ht="27" customHeight="1" x14ac:dyDescent="0.25">
      <c r="A33" s="199" t="s">
        <v>18</v>
      </c>
      <c r="B33" s="182">
        <v>1</v>
      </c>
      <c r="C33" s="183" t="s">
        <v>1664</v>
      </c>
      <c r="D33" s="184" t="str">
        <f>"14507859"</f>
        <v>14507859</v>
      </c>
      <c r="E33" s="182" t="s">
        <v>231</v>
      </c>
      <c r="F33" s="170" t="s">
        <v>45</v>
      </c>
      <c r="G33" s="6" t="s">
        <v>232</v>
      </c>
      <c r="H33" s="7" t="s">
        <v>233</v>
      </c>
      <c r="I33" s="170" t="s">
        <v>50</v>
      </c>
      <c r="J33" s="188" t="s">
        <v>2052</v>
      </c>
      <c r="K33" s="182" t="s">
        <v>2776</v>
      </c>
    </row>
    <row r="34" spans="1:11" ht="27" customHeight="1" x14ac:dyDescent="0.25">
      <c r="A34" s="207"/>
      <c r="B34" s="182"/>
      <c r="C34" s="183"/>
      <c r="D34" s="184"/>
      <c r="E34" s="182"/>
      <c r="F34" s="170" t="s">
        <v>46</v>
      </c>
      <c r="G34" s="6" t="s">
        <v>232</v>
      </c>
      <c r="H34" s="7" t="s">
        <v>233</v>
      </c>
      <c r="I34" s="170" t="s">
        <v>50</v>
      </c>
      <c r="J34" s="188"/>
      <c r="K34" s="182"/>
    </row>
    <row r="35" spans="1:11" ht="27" customHeight="1" x14ac:dyDescent="0.25">
      <c r="A35" s="207"/>
      <c r="B35" s="182">
        <v>2</v>
      </c>
      <c r="C35" s="183" t="s">
        <v>201</v>
      </c>
      <c r="D35" s="184" t="str">
        <f>"54897410"</f>
        <v>54897410</v>
      </c>
      <c r="E35" s="182" t="s">
        <v>65</v>
      </c>
      <c r="F35" s="170" t="s">
        <v>144</v>
      </c>
      <c r="G35" s="188" t="s">
        <v>52</v>
      </c>
      <c r="H35" s="188"/>
      <c r="I35" s="188"/>
      <c r="J35" s="182" t="s">
        <v>2052</v>
      </c>
      <c r="K35" s="182" t="s">
        <v>2777</v>
      </c>
    </row>
    <row r="36" spans="1:11" ht="27" customHeight="1" x14ac:dyDescent="0.25">
      <c r="A36" s="207"/>
      <c r="B36" s="182"/>
      <c r="C36" s="183"/>
      <c r="D36" s="184"/>
      <c r="E36" s="182"/>
      <c r="F36" s="170" t="s">
        <v>1406</v>
      </c>
      <c r="G36" s="188" t="s">
        <v>52</v>
      </c>
      <c r="H36" s="188"/>
      <c r="I36" s="188"/>
      <c r="J36" s="182"/>
      <c r="K36" s="182"/>
    </row>
    <row r="37" spans="1:11" ht="27" customHeight="1" x14ac:dyDescent="0.25">
      <c r="A37" s="207"/>
      <c r="B37" s="182">
        <v>3</v>
      </c>
      <c r="C37" s="183" t="s">
        <v>172</v>
      </c>
      <c r="D37" s="184" t="str">
        <f>"25500852"</f>
        <v>25500852</v>
      </c>
      <c r="E37" s="182" t="s">
        <v>171</v>
      </c>
      <c r="F37" s="170" t="s">
        <v>45</v>
      </c>
      <c r="G37" s="6" t="s">
        <v>462</v>
      </c>
      <c r="H37" s="50" t="s">
        <v>176</v>
      </c>
      <c r="I37" s="169" t="s">
        <v>175</v>
      </c>
      <c r="J37" s="182" t="s">
        <v>2052</v>
      </c>
      <c r="K37" s="182" t="s">
        <v>2787</v>
      </c>
    </row>
    <row r="38" spans="1:11" ht="27" customHeight="1" x14ac:dyDescent="0.25">
      <c r="A38" s="200"/>
      <c r="B38" s="182"/>
      <c r="C38" s="183"/>
      <c r="D38" s="184"/>
      <c r="E38" s="182"/>
      <c r="F38" s="170" t="s">
        <v>46</v>
      </c>
      <c r="G38" s="170" t="s">
        <v>462</v>
      </c>
      <c r="H38" s="50" t="s">
        <v>176</v>
      </c>
      <c r="I38" s="169" t="s">
        <v>175</v>
      </c>
      <c r="J38" s="182"/>
      <c r="K38" s="182"/>
    </row>
    <row r="39" spans="1:11" ht="40.5" customHeight="1" x14ac:dyDescent="0.25">
      <c r="A39" s="199" t="s">
        <v>22</v>
      </c>
      <c r="B39" s="163">
        <v>1</v>
      </c>
      <c r="C39" s="169" t="s">
        <v>177</v>
      </c>
      <c r="D39" s="179" t="str">
        <f>"57124741"</f>
        <v>57124741</v>
      </c>
      <c r="E39" s="163" t="s">
        <v>66</v>
      </c>
      <c r="F39" s="170" t="s">
        <v>144</v>
      </c>
      <c r="G39" s="188" t="s">
        <v>52</v>
      </c>
      <c r="H39" s="188"/>
      <c r="I39" s="188"/>
      <c r="J39" s="164" t="s">
        <v>2052</v>
      </c>
      <c r="K39" s="164" t="s">
        <v>2781</v>
      </c>
    </row>
    <row r="40" spans="1:11" ht="27" customHeight="1" x14ac:dyDescent="0.25">
      <c r="A40" s="207"/>
      <c r="B40" s="182">
        <v>2</v>
      </c>
      <c r="C40" s="183" t="s">
        <v>1576</v>
      </c>
      <c r="D40" s="184" t="str">
        <f>"25095692"</f>
        <v>25095692</v>
      </c>
      <c r="E40" s="182" t="s">
        <v>1553</v>
      </c>
      <c r="F40" s="170" t="s">
        <v>45</v>
      </c>
      <c r="G40" s="6">
        <v>67962</v>
      </c>
      <c r="H40" s="14" t="s">
        <v>1577</v>
      </c>
      <c r="I40" s="169" t="s">
        <v>47</v>
      </c>
      <c r="J40" s="182" t="s">
        <v>2052</v>
      </c>
      <c r="K40" s="182" t="s">
        <v>2773</v>
      </c>
    </row>
    <row r="41" spans="1:11" ht="27" customHeight="1" x14ac:dyDescent="0.25">
      <c r="A41" s="200"/>
      <c r="B41" s="182"/>
      <c r="C41" s="183"/>
      <c r="D41" s="184"/>
      <c r="E41" s="182"/>
      <c r="F41" s="170" t="s">
        <v>164</v>
      </c>
      <c r="G41" s="6">
        <v>67962</v>
      </c>
      <c r="H41" s="14" t="s">
        <v>978</v>
      </c>
      <c r="I41" s="169" t="s">
        <v>47</v>
      </c>
      <c r="J41" s="182"/>
      <c r="K41" s="182"/>
    </row>
    <row r="42" spans="1:11" ht="27" customHeight="1" x14ac:dyDescent="0.25">
      <c r="A42" s="199" t="s">
        <v>21</v>
      </c>
      <c r="B42" s="182">
        <v>1</v>
      </c>
      <c r="C42" s="183" t="s">
        <v>1634</v>
      </c>
      <c r="D42" s="184" t="str">
        <f>"05817738"</f>
        <v>05817738</v>
      </c>
      <c r="E42" s="182" t="s">
        <v>1631</v>
      </c>
      <c r="F42" s="170" t="s">
        <v>45</v>
      </c>
      <c r="G42" s="6" t="s">
        <v>1635</v>
      </c>
      <c r="H42" s="50" t="s">
        <v>544</v>
      </c>
      <c r="I42" s="169" t="s">
        <v>1367</v>
      </c>
      <c r="J42" s="182" t="s">
        <v>2052</v>
      </c>
      <c r="K42" s="182" t="s">
        <v>2786</v>
      </c>
    </row>
    <row r="43" spans="1:11" ht="27" customHeight="1" x14ac:dyDescent="0.25">
      <c r="A43" s="200"/>
      <c r="B43" s="182"/>
      <c r="C43" s="183"/>
      <c r="D43" s="184"/>
      <c r="E43" s="182"/>
      <c r="F43" s="170" t="s">
        <v>164</v>
      </c>
      <c r="G43" s="188" t="s">
        <v>109</v>
      </c>
      <c r="H43" s="188"/>
      <c r="I43" s="169" t="s">
        <v>1367</v>
      </c>
      <c r="J43" s="182"/>
      <c r="K43" s="182"/>
    </row>
    <row r="44" spans="1:11" ht="42.75" customHeight="1" x14ac:dyDescent="0.25">
      <c r="A44" s="199" t="s">
        <v>1414</v>
      </c>
      <c r="B44" s="163">
        <v>1</v>
      </c>
      <c r="C44" s="16" t="s">
        <v>949</v>
      </c>
      <c r="D44" s="179" t="str">
        <f>"74404268"</f>
        <v>74404268</v>
      </c>
      <c r="E44" s="168" t="s">
        <v>950</v>
      </c>
      <c r="F44" s="15" t="s">
        <v>45</v>
      </c>
      <c r="G44" s="15" t="s">
        <v>951</v>
      </c>
      <c r="H44" s="16" t="s">
        <v>615</v>
      </c>
      <c r="I44" s="170" t="s">
        <v>48</v>
      </c>
      <c r="J44" s="164" t="s">
        <v>2052</v>
      </c>
      <c r="K44" s="171" t="s">
        <v>2774</v>
      </c>
    </row>
    <row r="45" spans="1:11" ht="42.75" customHeight="1" x14ac:dyDescent="0.25">
      <c r="A45" s="207"/>
      <c r="B45" s="163">
        <v>2</v>
      </c>
      <c r="C45" s="16" t="s">
        <v>982</v>
      </c>
      <c r="D45" s="179" t="str">
        <f>"97538982"</f>
        <v>97538982</v>
      </c>
      <c r="E45" s="168" t="s">
        <v>980</v>
      </c>
      <c r="F45" s="15" t="s">
        <v>45</v>
      </c>
      <c r="G45" s="15" t="s">
        <v>981</v>
      </c>
      <c r="H45" s="15" t="s">
        <v>977</v>
      </c>
      <c r="I45" s="15" t="s">
        <v>48</v>
      </c>
      <c r="J45" s="164" t="s">
        <v>2052</v>
      </c>
      <c r="K45" s="171" t="s">
        <v>2774</v>
      </c>
    </row>
    <row r="46" spans="1:11" ht="42.75" customHeight="1" x14ac:dyDescent="0.25">
      <c r="A46" s="207"/>
      <c r="B46" s="163">
        <v>3</v>
      </c>
      <c r="C46" s="16" t="s">
        <v>1428</v>
      </c>
      <c r="D46" s="179" t="str">
        <f>"55384137"</f>
        <v>55384137</v>
      </c>
      <c r="E46" s="12" t="s">
        <v>1429</v>
      </c>
      <c r="F46" s="15" t="s">
        <v>45</v>
      </c>
      <c r="G46" s="193" t="s">
        <v>109</v>
      </c>
      <c r="H46" s="193"/>
      <c r="I46" s="15" t="s">
        <v>48</v>
      </c>
      <c r="J46" s="171" t="s">
        <v>2052</v>
      </c>
      <c r="K46" s="171" t="s">
        <v>2775</v>
      </c>
    </row>
    <row r="47" spans="1:11" ht="42.75" customHeight="1" x14ac:dyDescent="0.25">
      <c r="A47" s="207"/>
      <c r="B47" s="163">
        <v>4</v>
      </c>
      <c r="C47" s="16" t="s">
        <v>1490</v>
      </c>
      <c r="D47" s="179" t="str">
        <f>"96733213"</f>
        <v>96733213</v>
      </c>
      <c r="E47" s="175" t="s">
        <v>1491</v>
      </c>
      <c r="F47" s="15" t="s">
        <v>45</v>
      </c>
      <c r="G47" s="15" t="s">
        <v>1492</v>
      </c>
      <c r="H47" s="18" t="s">
        <v>1493</v>
      </c>
      <c r="I47" s="15" t="s">
        <v>1367</v>
      </c>
      <c r="J47" s="171" t="s">
        <v>2052</v>
      </c>
      <c r="K47" s="171" t="s">
        <v>2751</v>
      </c>
    </row>
    <row r="48" spans="1:11" ht="42.75" customHeight="1" x14ac:dyDescent="0.25">
      <c r="A48" s="207"/>
      <c r="B48" s="163">
        <v>5</v>
      </c>
      <c r="C48" s="16" t="s">
        <v>1612</v>
      </c>
      <c r="D48" s="179" t="str">
        <f>"23460693"</f>
        <v>23460693</v>
      </c>
      <c r="E48" s="12" t="s">
        <v>1613</v>
      </c>
      <c r="F48" s="15" t="s">
        <v>45</v>
      </c>
      <c r="G48" s="15" t="s">
        <v>1614</v>
      </c>
      <c r="H48" s="18" t="s">
        <v>1615</v>
      </c>
      <c r="I48" s="15" t="s">
        <v>1367</v>
      </c>
      <c r="J48" s="171" t="s">
        <v>2052</v>
      </c>
      <c r="K48" s="171" t="s">
        <v>2752</v>
      </c>
    </row>
    <row r="49" spans="1:11" ht="42.75" customHeight="1" x14ac:dyDescent="0.25">
      <c r="A49" s="207"/>
      <c r="B49" s="163">
        <v>6</v>
      </c>
      <c r="C49" s="169" t="s">
        <v>1415</v>
      </c>
      <c r="D49" s="179" t="str">
        <f>"79268490"</f>
        <v>79268490</v>
      </c>
      <c r="E49" s="167" t="s">
        <v>1432</v>
      </c>
      <c r="F49" s="170" t="s">
        <v>45</v>
      </c>
      <c r="G49" s="188" t="s">
        <v>109</v>
      </c>
      <c r="H49" s="188"/>
      <c r="I49" s="169" t="s">
        <v>48</v>
      </c>
      <c r="J49" s="171" t="s">
        <v>2052</v>
      </c>
      <c r="K49" s="164" t="s">
        <v>2821</v>
      </c>
    </row>
    <row r="50" spans="1:11" ht="42.75" customHeight="1" x14ac:dyDescent="0.25">
      <c r="A50" s="207"/>
      <c r="B50" s="163">
        <v>7</v>
      </c>
      <c r="C50" s="34" t="s">
        <v>1988</v>
      </c>
      <c r="D50" s="179" t="str">
        <f>"34323341"</f>
        <v>34323341</v>
      </c>
      <c r="E50" s="12" t="s">
        <v>1989</v>
      </c>
      <c r="F50" s="15" t="s">
        <v>45</v>
      </c>
      <c r="G50" s="15" t="s">
        <v>1990</v>
      </c>
      <c r="H50" s="18" t="s">
        <v>1637</v>
      </c>
      <c r="I50" s="16" t="s">
        <v>1367</v>
      </c>
      <c r="J50" s="164" t="s">
        <v>2052</v>
      </c>
      <c r="K50" s="171" t="s">
        <v>2822</v>
      </c>
    </row>
    <row r="51" spans="1:11" ht="42.75" customHeight="1" x14ac:dyDescent="0.25">
      <c r="A51" s="207"/>
      <c r="B51" s="163">
        <v>8</v>
      </c>
      <c r="C51" s="34" t="s">
        <v>2027</v>
      </c>
      <c r="D51" s="179" t="str">
        <f>"36580807"</f>
        <v>36580807</v>
      </c>
      <c r="E51" s="12" t="s">
        <v>2028</v>
      </c>
      <c r="F51" s="15" t="s">
        <v>45</v>
      </c>
      <c r="G51" s="18" t="s">
        <v>2029</v>
      </c>
      <c r="H51" s="18" t="s">
        <v>1955</v>
      </c>
      <c r="I51" s="16" t="s">
        <v>239</v>
      </c>
      <c r="J51" s="164" t="s">
        <v>2052</v>
      </c>
      <c r="K51" s="171" t="s">
        <v>2823</v>
      </c>
    </row>
    <row r="52" spans="1:11" ht="42.75" customHeight="1" x14ac:dyDescent="0.25">
      <c r="A52" s="200"/>
      <c r="B52" s="163">
        <v>9</v>
      </c>
      <c r="C52" s="34" t="s">
        <v>2021</v>
      </c>
      <c r="D52" s="179" t="str">
        <f>"51972706"</f>
        <v>51972706</v>
      </c>
      <c r="E52" s="12" t="s">
        <v>2022</v>
      </c>
      <c r="F52" s="15" t="s">
        <v>45</v>
      </c>
      <c r="G52" s="15" t="s">
        <v>2023</v>
      </c>
      <c r="H52" s="18" t="s">
        <v>1677</v>
      </c>
      <c r="I52" s="16" t="s">
        <v>1367</v>
      </c>
      <c r="J52" s="164" t="s">
        <v>2052</v>
      </c>
      <c r="K52" s="171" t="s">
        <v>2823</v>
      </c>
    </row>
    <row r="53" spans="1:11" ht="42.75" customHeight="1" x14ac:dyDescent="0.25">
      <c r="A53" s="185" t="s">
        <v>73</v>
      </c>
      <c r="B53" s="186"/>
      <c r="C53" s="186"/>
      <c r="D53" s="186"/>
      <c r="E53" s="187"/>
      <c r="F53" s="191" t="s">
        <v>152</v>
      </c>
      <c r="G53" s="191"/>
      <c r="H53" s="191"/>
      <c r="I53" s="191"/>
      <c r="J53" s="5"/>
      <c r="K53" s="166"/>
    </row>
    <row r="54" spans="1:11" ht="42.75" customHeight="1" x14ac:dyDescent="0.25">
      <c r="A54" s="3" t="s">
        <v>15</v>
      </c>
      <c r="B54" s="165" t="s">
        <v>12</v>
      </c>
      <c r="C54" s="3" t="s">
        <v>14</v>
      </c>
      <c r="D54" s="178" t="s">
        <v>2049</v>
      </c>
      <c r="E54" s="165" t="s">
        <v>8</v>
      </c>
      <c r="F54" s="4" t="s">
        <v>44</v>
      </c>
      <c r="G54" s="4" t="s">
        <v>41</v>
      </c>
      <c r="H54" s="5" t="s">
        <v>42</v>
      </c>
      <c r="I54" s="4" t="s">
        <v>43</v>
      </c>
      <c r="J54" s="165" t="s">
        <v>91</v>
      </c>
      <c r="K54" s="166" t="s">
        <v>2816</v>
      </c>
    </row>
    <row r="55" spans="1:11" ht="27" customHeight="1" x14ac:dyDescent="0.25">
      <c r="A55" s="199" t="s">
        <v>18</v>
      </c>
      <c r="B55" s="182">
        <v>1</v>
      </c>
      <c r="C55" s="183" t="s">
        <v>1649</v>
      </c>
      <c r="D55" s="184" t="str">
        <f>"47245361"</f>
        <v>47245361</v>
      </c>
      <c r="E55" s="182" t="s">
        <v>1629</v>
      </c>
      <c r="F55" s="170" t="s">
        <v>45</v>
      </c>
      <c r="G55" s="6" t="s">
        <v>1650</v>
      </c>
      <c r="H55" s="20" t="s">
        <v>1651</v>
      </c>
      <c r="I55" s="169" t="s">
        <v>239</v>
      </c>
      <c r="J55" s="182" t="s">
        <v>2052</v>
      </c>
      <c r="K55" s="182" t="s">
        <v>2778</v>
      </c>
    </row>
    <row r="56" spans="1:11" ht="27" customHeight="1" x14ac:dyDescent="0.25">
      <c r="A56" s="207"/>
      <c r="B56" s="182"/>
      <c r="C56" s="183"/>
      <c r="D56" s="184"/>
      <c r="E56" s="182"/>
      <c r="F56" s="170" t="s">
        <v>46</v>
      </c>
      <c r="G56" s="6" t="s">
        <v>1650</v>
      </c>
      <c r="H56" s="20" t="s">
        <v>1652</v>
      </c>
      <c r="I56" s="169" t="s">
        <v>239</v>
      </c>
      <c r="J56" s="182"/>
      <c r="K56" s="182"/>
    </row>
    <row r="57" spans="1:11" ht="48" customHeight="1" x14ac:dyDescent="0.25">
      <c r="A57" s="200"/>
      <c r="B57" s="163">
        <v>2</v>
      </c>
      <c r="C57" s="169" t="s">
        <v>1648</v>
      </c>
      <c r="D57" s="179" t="str">
        <f>"81624375"</f>
        <v>81624375</v>
      </c>
      <c r="E57" s="163" t="s">
        <v>168</v>
      </c>
      <c r="F57" s="169" t="s">
        <v>1407</v>
      </c>
      <c r="G57" s="192" t="s">
        <v>52</v>
      </c>
      <c r="H57" s="192"/>
      <c r="I57" s="192"/>
      <c r="J57" s="164" t="s">
        <v>2052</v>
      </c>
      <c r="K57" s="164" t="s">
        <v>2770</v>
      </c>
    </row>
    <row r="58" spans="1:11" ht="27" customHeight="1" x14ac:dyDescent="0.25">
      <c r="A58" s="199" t="s">
        <v>17</v>
      </c>
      <c r="B58" s="182">
        <v>1</v>
      </c>
      <c r="C58" s="183" t="s">
        <v>378</v>
      </c>
      <c r="D58" s="184" t="str">
        <f>"74472799"</f>
        <v>74472799</v>
      </c>
      <c r="E58" s="182" t="s">
        <v>379</v>
      </c>
      <c r="F58" s="170" t="s">
        <v>45</v>
      </c>
      <c r="G58" s="6" t="s">
        <v>381</v>
      </c>
      <c r="H58" s="169" t="s">
        <v>380</v>
      </c>
      <c r="I58" s="169" t="s">
        <v>48</v>
      </c>
      <c r="J58" s="182" t="s">
        <v>2052</v>
      </c>
      <c r="K58" s="182" t="s">
        <v>2772</v>
      </c>
    </row>
    <row r="59" spans="1:11" ht="27" customHeight="1" x14ac:dyDescent="0.25">
      <c r="A59" s="200"/>
      <c r="B59" s="182"/>
      <c r="C59" s="183"/>
      <c r="D59" s="184"/>
      <c r="E59" s="182"/>
      <c r="F59" s="170" t="s">
        <v>46</v>
      </c>
      <c r="G59" s="6" t="s">
        <v>382</v>
      </c>
      <c r="H59" s="169" t="s">
        <v>383</v>
      </c>
      <c r="I59" s="169" t="s">
        <v>48</v>
      </c>
      <c r="J59" s="182"/>
      <c r="K59" s="182"/>
    </row>
    <row r="60" spans="1:11" ht="43.5" customHeight="1" x14ac:dyDescent="0.25">
      <c r="A60" s="199" t="s">
        <v>22</v>
      </c>
      <c r="B60" s="163">
        <v>1</v>
      </c>
      <c r="C60" s="169" t="s">
        <v>256</v>
      </c>
      <c r="D60" s="179" t="str">
        <f>"04054040"</f>
        <v>04054040</v>
      </c>
      <c r="E60" s="163" t="s">
        <v>26</v>
      </c>
      <c r="F60" s="170" t="s">
        <v>144</v>
      </c>
      <c r="G60" s="188" t="s">
        <v>52</v>
      </c>
      <c r="H60" s="188"/>
      <c r="I60" s="188"/>
      <c r="J60" s="164" t="s">
        <v>2052</v>
      </c>
      <c r="K60" s="164" t="s">
        <v>2772</v>
      </c>
    </row>
    <row r="61" spans="1:11" ht="43.5" customHeight="1" x14ac:dyDescent="0.25">
      <c r="A61" s="207"/>
      <c r="B61" s="163">
        <v>2</v>
      </c>
      <c r="C61" s="169" t="s">
        <v>979</v>
      </c>
      <c r="D61" s="179" t="str">
        <f>"95443592"</f>
        <v>95443592</v>
      </c>
      <c r="E61" s="163" t="s">
        <v>69</v>
      </c>
      <c r="F61" s="170" t="s">
        <v>144</v>
      </c>
      <c r="G61" s="188" t="s">
        <v>52</v>
      </c>
      <c r="H61" s="188"/>
      <c r="I61" s="188"/>
      <c r="J61" s="164" t="s">
        <v>2052</v>
      </c>
      <c r="K61" s="164" t="s">
        <v>2772</v>
      </c>
    </row>
    <row r="62" spans="1:11" ht="27" customHeight="1" x14ac:dyDescent="0.25">
      <c r="A62" s="207"/>
      <c r="B62" s="182">
        <v>3</v>
      </c>
      <c r="C62" s="183" t="s">
        <v>649</v>
      </c>
      <c r="D62" s="184" t="str">
        <f>"84483296"</f>
        <v>84483296</v>
      </c>
      <c r="E62" s="201" t="s">
        <v>650</v>
      </c>
      <c r="F62" s="170" t="s">
        <v>45</v>
      </c>
      <c r="G62" s="6" t="s">
        <v>651</v>
      </c>
      <c r="H62" s="169" t="s">
        <v>652</v>
      </c>
      <c r="I62" s="169" t="s">
        <v>48</v>
      </c>
      <c r="J62" s="182" t="s">
        <v>2052</v>
      </c>
      <c r="K62" s="182" t="s">
        <v>2773</v>
      </c>
    </row>
    <row r="63" spans="1:11" ht="27" customHeight="1" x14ac:dyDescent="0.25">
      <c r="A63" s="200"/>
      <c r="B63" s="182"/>
      <c r="C63" s="183"/>
      <c r="D63" s="184"/>
      <c r="E63" s="202"/>
      <c r="F63" s="170" t="s">
        <v>164</v>
      </c>
      <c r="G63" s="188" t="s">
        <v>109</v>
      </c>
      <c r="H63" s="188"/>
      <c r="I63" s="169" t="s">
        <v>48</v>
      </c>
      <c r="J63" s="182"/>
      <c r="K63" s="182"/>
    </row>
    <row r="64" spans="1:11" ht="42.75" customHeight="1" x14ac:dyDescent="0.25">
      <c r="A64" s="199" t="s">
        <v>1414</v>
      </c>
      <c r="B64" s="163">
        <v>1</v>
      </c>
      <c r="C64" s="170" t="s">
        <v>576</v>
      </c>
      <c r="D64" s="179" t="str">
        <f>"57480732"</f>
        <v>57480732</v>
      </c>
      <c r="E64" s="163" t="s">
        <v>577</v>
      </c>
      <c r="F64" s="170" t="s">
        <v>45</v>
      </c>
      <c r="G64" s="7" t="s">
        <v>578</v>
      </c>
      <c r="H64" s="170" t="s">
        <v>579</v>
      </c>
      <c r="I64" s="170" t="s">
        <v>48</v>
      </c>
      <c r="J64" s="164" t="s">
        <v>2052</v>
      </c>
      <c r="K64" s="164" t="s">
        <v>2786</v>
      </c>
    </row>
    <row r="65" spans="1:11" ht="42.75" customHeight="1" x14ac:dyDescent="0.25">
      <c r="A65" s="207"/>
      <c r="B65" s="163">
        <v>2</v>
      </c>
      <c r="C65" s="16" t="s">
        <v>1418</v>
      </c>
      <c r="D65" s="179" t="str">
        <f>"29197872"</f>
        <v>29197872</v>
      </c>
      <c r="E65" s="12" t="s">
        <v>1417</v>
      </c>
      <c r="F65" s="15" t="s">
        <v>45</v>
      </c>
      <c r="G65" s="16" t="s">
        <v>1596</v>
      </c>
      <c r="H65" s="15" t="s">
        <v>1597</v>
      </c>
      <c r="I65" s="15" t="s">
        <v>1367</v>
      </c>
      <c r="J65" s="164" t="s">
        <v>2052</v>
      </c>
      <c r="K65" s="171" t="s">
        <v>2774</v>
      </c>
    </row>
    <row r="66" spans="1:11" ht="42.75" customHeight="1" x14ac:dyDescent="0.25">
      <c r="A66" s="207"/>
      <c r="B66" s="163">
        <v>3</v>
      </c>
      <c r="C66" s="16" t="s">
        <v>746</v>
      </c>
      <c r="D66" s="179" t="str">
        <f>"61878907"</f>
        <v>61878907</v>
      </c>
      <c r="E66" s="12" t="s">
        <v>1432</v>
      </c>
      <c r="F66" s="15" t="s">
        <v>45</v>
      </c>
      <c r="G66" s="16" t="s">
        <v>1433</v>
      </c>
      <c r="H66" s="18" t="s">
        <v>1434</v>
      </c>
      <c r="I66" s="15" t="s">
        <v>1367</v>
      </c>
      <c r="J66" s="164" t="s">
        <v>2052</v>
      </c>
      <c r="K66" s="171" t="s">
        <v>2775</v>
      </c>
    </row>
    <row r="67" spans="1:11" ht="42.75" customHeight="1" x14ac:dyDescent="0.25">
      <c r="A67" s="207"/>
      <c r="B67" s="163">
        <v>4</v>
      </c>
      <c r="C67" s="16" t="s">
        <v>1512</v>
      </c>
      <c r="D67" s="179" t="str">
        <f>"98130280"</f>
        <v>98130280</v>
      </c>
      <c r="E67" s="12" t="s">
        <v>1511</v>
      </c>
      <c r="F67" s="15" t="s">
        <v>45</v>
      </c>
      <c r="G67" s="16" t="s">
        <v>1513</v>
      </c>
      <c r="H67" s="12" t="s">
        <v>1514</v>
      </c>
      <c r="I67" s="15" t="s">
        <v>1367</v>
      </c>
      <c r="J67" s="164" t="s">
        <v>2052</v>
      </c>
      <c r="K67" s="171" t="s">
        <v>2775</v>
      </c>
    </row>
    <row r="68" spans="1:11" ht="42.75" customHeight="1" x14ac:dyDescent="0.25">
      <c r="A68" s="207"/>
      <c r="B68" s="163">
        <v>5</v>
      </c>
      <c r="C68" s="170" t="s">
        <v>1922</v>
      </c>
      <c r="D68" s="179" t="str">
        <f>"59054247"</f>
        <v>59054247</v>
      </c>
      <c r="E68" s="167" t="s">
        <v>1923</v>
      </c>
      <c r="F68" s="170" t="s">
        <v>45</v>
      </c>
      <c r="G68" s="16" t="s">
        <v>1924</v>
      </c>
      <c r="H68" s="12" t="s">
        <v>1642</v>
      </c>
      <c r="I68" s="15" t="s">
        <v>1367</v>
      </c>
      <c r="J68" s="164" t="s">
        <v>2052</v>
      </c>
      <c r="K68" s="164" t="s">
        <v>2821</v>
      </c>
    </row>
    <row r="69" spans="1:11" ht="42.75" customHeight="1" x14ac:dyDescent="0.25">
      <c r="A69" s="207"/>
      <c r="B69" s="163">
        <v>6</v>
      </c>
      <c r="C69" s="170" t="s">
        <v>2010</v>
      </c>
      <c r="D69" s="179" t="str">
        <f>"54075484"</f>
        <v>54075484</v>
      </c>
      <c r="E69" s="167" t="s">
        <v>2011</v>
      </c>
      <c r="F69" s="170" t="s">
        <v>45</v>
      </c>
      <c r="G69" s="170" t="s">
        <v>2012</v>
      </c>
      <c r="H69" s="168" t="s">
        <v>2013</v>
      </c>
      <c r="I69" s="15" t="s">
        <v>1367</v>
      </c>
      <c r="J69" s="164" t="s">
        <v>2052</v>
      </c>
      <c r="K69" s="164" t="s">
        <v>2822</v>
      </c>
    </row>
    <row r="70" spans="1:11" ht="42.75" customHeight="1" x14ac:dyDescent="0.25">
      <c r="A70" s="207"/>
      <c r="B70" s="163">
        <v>7</v>
      </c>
      <c r="C70" s="170" t="s">
        <v>2018</v>
      </c>
      <c r="D70" s="179" t="str">
        <f>"25738218"</f>
        <v>25738218</v>
      </c>
      <c r="E70" s="167" t="s">
        <v>2011</v>
      </c>
      <c r="F70" s="170" t="s">
        <v>45</v>
      </c>
      <c r="G70" s="170" t="s">
        <v>2019</v>
      </c>
      <c r="H70" s="168" t="s">
        <v>2020</v>
      </c>
      <c r="I70" s="15" t="s">
        <v>1367</v>
      </c>
      <c r="J70" s="164" t="s">
        <v>2052</v>
      </c>
      <c r="K70" s="164" t="s">
        <v>2822</v>
      </c>
    </row>
    <row r="71" spans="1:11" ht="42.75" customHeight="1" x14ac:dyDescent="0.25">
      <c r="A71" s="200"/>
      <c r="B71" s="163">
        <v>8</v>
      </c>
      <c r="C71" s="170" t="s">
        <v>1134</v>
      </c>
      <c r="D71" s="179" t="str">
        <f>"55547346"</f>
        <v>55547346</v>
      </c>
      <c r="E71" s="167" t="s">
        <v>2071</v>
      </c>
      <c r="F71" s="170" t="s">
        <v>45</v>
      </c>
      <c r="G71" s="170" t="s">
        <v>2072</v>
      </c>
      <c r="H71" s="168" t="s">
        <v>2073</v>
      </c>
      <c r="I71" s="15" t="s">
        <v>1367</v>
      </c>
      <c r="J71" s="164" t="s">
        <v>2052</v>
      </c>
      <c r="K71" s="164"/>
    </row>
    <row r="72" spans="1:11" ht="42.75" customHeight="1" x14ac:dyDescent="0.25">
      <c r="A72" s="169" t="s">
        <v>179</v>
      </c>
      <c r="B72" s="163">
        <v>1</v>
      </c>
      <c r="C72" s="170" t="s">
        <v>1475</v>
      </c>
      <c r="D72" s="179" t="str">
        <f>"83619664"</f>
        <v>83619664</v>
      </c>
      <c r="E72" s="167" t="s">
        <v>1474</v>
      </c>
      <c r="F72" s="170" t="s">
        <v>282</v>
      </c>
      <c r="G72" s="192" t="s">
        <v>52</v>
      </c>
      <c r="H72" s="192"/>
      <c r="I72" s="192"/>
      <c r="J72" s="164" t="s">
        <v>2052</v>
      </c>
      <c r="K72" s="164" t="s">
        <v>2775</v>
      </c>
    </row>
    <row r="73" spans="1:11" ht="42.75" customHeight="1" x14ac:dyDescent="0.25">
      <c r="A73" s="185" t="s">
        <v>74</v>
      </c>
      <c r="B73" s="186"/>
      <c r="C73" s="186"/>
      <c r="D73" s="186"/>
      <c r="E73" s="187"/>
      <c r="F73" s="191" t="s">
        <v>152</v>
      </c>
      <c r="G73" s="191"/>
      <c r="H73" s="191"/>
      <c r="I73" s="191"/>
      <c r="J73" s="5"/>
      <c r="K73" s="166"/>
    </row>
    <row r="74" spans="1:11" ht="42.75" customHeight="1" x14ac:dyDescent="0.25">
      <c r="A74" s="3" t="s">
        <v>15</v>
      </c>
      <c r="B74" s="165" t="s">
        <v>12</v>
      </c>
      <c r="C74" s="3" t="s">
        <v>14</v>
      </c>
      <c r="D74" s="178" t="s">
        <v>2049</v>
      </c>
      <c r="E74" s="165" t="s">
        <v>8</v>
      </c>
      <c r="F74" s="165" t="s">
        <v>44</v>
      </c>
      <c r="G74" s="165" t="s">
        <v>41</v>
      </c>
      <c r="H74" s="166" t="s">
        <v>42</v>
      </c>
      <c r="I74" s="166" t="s">
        <v>43</v>
      </c>
      <c r="J74" s="165" t="s">
        <v>91</v>
      </c>
      <c r="K74" s="166" t="s">
        <v>2816</v>
      </c>
    </row>
    <row r="75" spans="1:11" ht="24" customHeight="1" x14ac:dyDescent="0.25">
      <c r="A75" s="199" t="s">
        <v>18</v>
      </c>
      <c r="B75" s="182">
        <v>1</v>
      </c>
      <c r="C75" s="183" t="s">
        <v>1548</v>
      </c>
      <c r="D75" s="184" t="str">
        <f>"09823864"</f>
        <v>09823864</v>
      </c>
      <c r="E75" s="182" t="s">
        <v>1485</v>
      </c>
      <c r="F75" s="170" t="s">
        <v>45</v>
      </c>
      <c r="G75" s="6" t="s">
        <v>1486</v>
      </c>
      <c r="H75" s="6" t="s">
        <v>1487</v>
      </c>
      <c r="I75" s="170" t="s">
        <v>1367</v>
      </c>
      <c r="J75" s="188" t="s">
        <v>2052</v>
      </c>
      <c r="K75" s="182" t="s">
        <v>2787</v>
      </c>
    </row>
    <row r="76" spans="1:11" ht="24" customHeight="1" x14ac:dyDescent="0.25">
      <c r="A76" s="207"/>
      <c r="B76" s="182"/>
      <c r="C76" s="183"/>
      <c r="D76" s="184"/>
      <c r="E76" s="182"/>
      <c r="F76" s="170" t="s">
        <v>164</v>
      </c>
      <c r="G76" s="6" t="s">
        <v>1488</v>
      </c>
      <c r="H76" s="6" t="s">
        <v>53</v>
      </c>
      <c r="I76" s="170" t="s">
        <v>1367</v>
      </c>
      <c r="J76" s="188"/>
      <c r="K76" s="182"/>
    </row>
    <row r="77" spans="1:11" ht="24" customHeight="1" x14ac:dyDescent="0.25">
      <c r="A77" s="207"/>
      <c r="B77" s="182">
        <v>2</v>
      </c>
      <c r="C77" s="183" t="s">
        <v>261</v>
      </c>
      <c r="D77" s="184" t="str">
        <f>"40866430"</f>
        <v>40866430</v>
      </c>
      <c r="E77" s="182" t="s">
        <v>222</v>
      </c>
      <c r="F77" s="170" t="s">
        <v>45</v>
      </c>
      <c r="G77" s="170" t="s">
        <v>223</v>
      </c>
      <c r="H77" s="7" t="s">
        <v>224</v>
      </c>
      <c r="I77" s="170" t="s">
        <v>163</v>
      </c>
      <c r="J77" s="188" t="s">
        <v>2052</v>
      </c>
      <c r="K77" s="182" t="s">
        <v>2779</v>
      </c>
    </row>
    <row r="78" spans="1:11" ht="24" customHeight="1" x14ac:dyDescent="0.25">
      <c r="A78" s="207"/>
      <c r="B78" s="182"/>
      <c r="C78" s="183"/>
      <c r="D78" s="184"/>
      <c r="E78" s="182"/>
      <c r="F78" s="170" t="s">
        <v>164</v>
      </c>
      <c r="G78" s="170" t="s">
        <v>225</v>
      </c>
      <c r="H78" s="7" t="s">
        <v>226</v>
      </c>
      <c r="I78" s="170" t="s">
        <v>163</v>
      </c>
      <c r="J78" s="188"/>
      <c r="K78" s="182"/>
    </row>
    <row r="79" spans="1:11" ht="24" customHeight="1" x14ac:dyDescent="0.25">
      <c r="A79" s="207"/>
      <c r="B79" s="182">
        <v>3</v>
      </c>
      <c r="C79" s="183" t="s">
        <v>1405</v>
      </c>
      <c r="D79" s="184" t="str">
        <f>"66118605"</f>
        <v>66118605</v>
      </c>
      <c r="E79" s="182" t="s">
        <v>1404</v>
      </c>
      <c r="F79" s="170" t="s">
        <v>282</v>
      </c>
      <c r="G79" s="188" t="s">
        <v>52</v>
      </c>
      <c r="H79" s="188"/>
      <c r="I79" s="188"/>
      <c r="J79" s="188" t="s">
        <v>2052</v>
      </c>
      <c r="K79" s="182" t="s">
        <v>2780</v>
      </c>
    </row>
    <row r="80" spans="1:11" ht="24" customHeight="1" x14ac:dyDescent="0.25">
      <c r="A80" s="200"/>
      <c r="B80" s="182"/>
      <c r="C80" s="183"/>
      <c r="D80" s="184"/>
      <c r="E80" s="182"/>
      <c r="F80" s="170" t="s">
        <v>1408</v>
      </c>
      <c r="G80" s="188"/>
      <c r="H80" s="188"/>
      <c r="I80" s="188"/>
      <c r="J80" s="188"/>
      <c r="K80" s="182"/>
    </row>
    <row r="81" spans="1:11" ht="39.75" customHeight="1" x14ac:dyDescent="0.25">
      <c r="A81" s="199" t="s">
        <v>17</v>
      </c>
      <c r="B81" s="163">
        <v>1</v>
      </c>
      <c r="C81" s="169" t="s">
        <v>299</v>
      </c>
      <c r="D81" s="179" t="str">
        <f>"22916633"</f>
        <v>22916633</v>
      </c>
      <c r="E81" s="164" t="s">
        <v>300</v>
      </c>
      <c r="F81" s="170" t="s">
        <v>301</v>
      </c>
      <c r="G81" s="188" t="s">
        <v>52</v>
      </c>
      <c r="H81" s="188"/>
      <c r="I81" s="188"/>
      <c r="J81" s="164" t="s">
        <v>2052</v>
      </c>
      <c r="K81" s="164" t="s">
        <v>2781</v>
      </c>
    </row>
    <row r="82" spans="1:11" ht="24" customHeight="1" x14ac:dyDescent="0.25">
      <c r="A82" s="207"/>
      <c r="B82" s="182">
        <v>2</v>
      </c>
      <c r="C82" s="183" t="s">
        <v>1463</v>
      </c>
      <c r="D82" s="184" t="str">
        <f>"45530998"</f>
        <v>45530998</v>
      </c>
      <c r="E82" s="182" t="s">
        <v>1464</v>
      </c>
      <c r="F82" s="170" t="s">
        <v>45</v>
      </c>
      <c r="G82" s="170" t="s">
        <v>1465</v>
      </c>
      <c r="H82" s="10" t="s">
        <v>1466</v>
      </c>
      <c r="I82" s="170" t="s">
        <v>51</v>
      </c>
      <c r="J82" s="188" t="s">
        <v>2052</v>
      </c>
      <c r="K82" s="182" t="s">
        <v>2781</v>
      </c>
    </row>
    <row r="83" spans="1:11" ht="24" customHeight="1" x14ac:dyDescent="0.25">
      <c r="A83" s="207"/>
      <c r="B83" s="182"/>
      <c r="C83" s="183"/>
      <c r="D83" s="184"/>
      <c r="E83" s="182"/>
      <c r="F83" s="170" t="s">
        <v>164</v>
      </c>
      <c r="G83" s="170" t="s">
        <v>1467</v>
      </c>
      <c r="H83" s="10" t="s">
        <v>1468</v>
      </c>
      <c r="I83" s="170" t="s">
        <v>51</v>
      </c>
      <c r="J83" s="188"/>
      <c r="K83" s="182"/>
    </row>
    <row r="84" spans="1:11" ht="24" customHeight="1" x14ac:dyDescent="0.25">
      <c r="A84" s="207"/>
      <c r="B84" s="182">
        <v>3</v>
      </c>
      <c r="C84" s="183" t="s">
        <v>2067</v>
      </c>
      <c r="D84" s="184" t="str">
        <f>"66793972"</f>
        <v>66793972</v>
      </c>
      <c r="E84" s="182" t="s">
        <v>2068</v>
      </c>
      <c r="F84" s="170" t="s">
        <v>45</v>
      </c>
      <c r="G84" s="170" t="s">
        <v>2069</v>
      </c>
      <c r="H84" s="10" t="s">
        <v>2070</v>
      </c>
      <c r="I84" s="170" t="s">
        <v>545</v>
      </c>
      <c r="J84" s="188" t="s">
        <v>2052</v>
      </c>
      <c r="K84" s="182" t="s">
        <v>2772</v>
      </c>
    </row>
    <row r="85" spans="1:11" ht="24" customHeight="1" x14ac:dyDescent="0.25">
      <c r="A85" s="200"/>
      <c r="B85" s="182"/>
      <c r="C85" s="183"/>
      <c r="D85" s="184"/>
      <c r="E85" s="182"/>
      <c r="F85" s="170" t="s">
        <v>164</v>
      </c>
      <c r="G85" s="170" t="s">
        <v>2069</v>
      </c>
      <c r="H85" s="10" t="s">
        <v>2070</v>
      </c>
      <c r="I85" s="170" t="s">
        <v>545</v>
      </c>
      <c r="J85" s="188"/>
      <c r="K85" s="182"/>
    </row>
    <row r="86" spans="1:11" ht="24" customHeight="1" x14ac:dyDescent="0.25">
      <c r="A86" s="199" t="s">
        <v>22</v>
      </c>
      <c r="B86" s="182">
        <v>1</v>
      </c>
      <c r="C86" s="183" t="s">
        <v>1061</v>
      </c>
      <c r="D86" s="184" t="str">
        <f>"22110841"</f>
        <v>22110841</v>
      </c>
      <c r="E86" s="182" t="s">
        <v>1062</v>
      </c>
      <c r="F86" s="170" t="s">
        <v>45</v>
      </c>
      <c r="G86" s="170" t="s">
        <v>1063</v>
      </c>
      <c r="H86" s="22" t="s">
        <v>1064</v>
      </c>
      <c r="I86" s="170" t="s">
        <v>180</v>
      </c>
      <c r="J86" s="182" t="s">
        <v>2052</v>
      </c>
      <c r="K86" s="182" t="s">
        <v>2773</v>
      </c>
    </row>
    <row r="87" spans="1:11" ht="24" customHeight="1" x14ac:dyDescent="0.25">
      <c r="A87" s="200"/>
      <c r="B87" s="182"/>
      <c r="C87" s="183"/>
      <c r="D87" s="184"/>
      <c r="E87" s="182"/>
      <c r="F87" s="170" t="s">
        <v>164</v>
      </c>
      <c r="G87" s="188" t="s">
        <v>109</v>
      </c>
      <c r="H87" s="188"/>
      <c r="I87" s="170" t="s">
        <v>48</v>
      </c>
      <c r="J87" s="182"/>
      <c r="K87" s="182"/>
    </row>
    <row r="88" spans="1:11" ht="21.75" customHeight="1" x14ac:dyDescent="0.25">
      <c r="A88" s="209" t="s">
        <v>21</v>
      </c>
      <c r="B88" s="182">
        <v>1</v>
      </c>
      <c r="C88" s="183" t="s">
        <v>1450</v>
      </c>
      <c r="D88" s="184" t="str">
        <f>"94306285"</f>
        <v>94306285</v>
      </c>
      <c r="E88" s="182" t="s">
        <v>1451</v>
      </c>
      <c r="F88" s="170" t="s">
        <v>45</v>
      </c>
      <c r="G88" s="170" t="s">
        <v>1452</v>
      </c>
      <c r="H88" s="22" t="s">
        <v>387</v>
      </c>
      <c r="I88" s="170" t="s">
        <v>51</v>
      </c>
      <c r="J88" s="188" t="s">
        <v>2052</v>
      </c>
      <c r="K88" s="182" t="s">
        <v>2773</v>
      </c>
    </row>
    <row r="89" spans="1:11" ht="21.75" customHeight="1" x14ac:dyDescent="0.25">
      <c r="A89" s="210"/>
      <c r="B89" s="182"/>
      <c r="C89" s="183"/>
      <c r="D89" s="184"/>
      <c r="E89" s="182"/>
      <c r="F89" s="170" t="s">
        <v>164</v>
      </c>
      <c r="G89" s="170" t="s">
        <v>1453</v>
      </c>
      <c r="H89" s="22" t="s">
        <v>710</v>
      </c>
      <c r="I89" s="170" t="s">
        <v>51</v>
      </c>
      <c r="J89" s="188"/>
      <c r="K89" s="182"/>
    </row>
    <row r="90" spans="1:11" ht="21.75" customHeight="1" x14ac:dyDescent="0.25">
      <c r="A90" s="210"/>
      <c r="B90" s="182">
        <v>2</v>
      </c>
      <c r="C90" s="183" t="s">
        <v>1454</v>
      </c>
      <c r="D90" s="184" t="str">
        <f>"40238647"</f>
        <v>40238647</v>
      </c>
      <c r="E90" s="182" t="s">
        <v>1451</v>
      </c>
      <c r="F90" s="170" t="s">
        <v>45</v>
      </c>
      <c r="G90" s="170" t="s">
        <v>1455</v>
      </c>
      <c r="H90" s="22" t="s">
        <v>1456</v>
      </c>
      <c r="I90" s="170" t="s">
        <v>51</v>
      </c>
      <c r="J90" s="188" t="s">
        <v>2052</v>
      </c>
      <c r="K90" s="182" t="s">
        <v>2773</v>
      </c>
    </row>
    <row r="91" spans="1:11" ht="21.75" customHeight="1" x14ac:dyDescent="0.25">
      <c r="A91" s="211"/>
      <c r="B91" s="182"/>
      <c r="C91" s="183"/>
      <c r="D91" s="184"/>
      <c r="E91" s="182"/>
      <c r="F91" s="170" t="s">
        <v>164</v>
      </c>
      <c r="G91" s="170" t="s">
        <v>1457</v>
      </c>
      <c r="H91" s="22" t="s">
        <v>1458</v>
      </c>
      <c r="I91" s="170" t="s">
        <v>51</v>
      </c>
      <c r="J91" s="188"/>
      <c r="K91" s="182"/>
    </row>
    <row r="92" spans="1:11" ht="42.75" customHeight="1" x14ac:dyDescent="0.25">
      <c r="A92" s="170" t="s">
        <v>179</v>
      </c>
      <c r="B92" s="163">
        <v>1</v>
      </c>
      <c r="C92" s="16" t="s">
        <v>969</v>
      </c>
      <c r="D92" s="179" t="str">
        <f>"34550791"</f>
        <v>34550791</v>
      </c>
      <c r="E92" s="164" t="s">
        <v>970</v>
      </c>
      <c r="F92" s="170" t="s">
        <v>144</v>
      </c>
      <c r="G92" s="188" t="s">
        <v>52</v>
      </c>
      <c r="H92" s="188"/>
      <c r="I92" s="188"/>
      <c r="J92" s="164" t="s">
        <v>2052</v>
      </c>
      <c r="K92" s="171" t="s">
        <v>2817</v>
      </c>
    </row>
    <row r="93" spans="1:11" ht="42.75" customHeight="1" x14ac:dyDescent="0.25">
      <c r="A93" s="209" t="s">
        <v>1414</v>
      </c>
      <c r="B93" s="163">
        <v>1</v>
      </c>
      <c r="C93" s="16" t="s">
        <v>1462</v>
      </c>
      <c r="D93" s="179" t="str">
        <f>"23160074"</f>
        <v>23160074</v>
      </c>
      <c r="E93" s="23" t="s">
        <v>1425</v>
      </c>
      <c r="F93" s="170" t="s">
        <v>45</v>
      </c>
      <c r="G93" s="163" t="s">
        <v>109</v>
      </c>
      <c r="H93" s="163"/>
      <c r="I93" s="170" t="s">
        <v>48</v>
      </c>
      <c r="J93" s="164" t="s">
        <v>2052</v>
      </c>
      <c r="K93" s="171" t="s">
        <v>2775</v>
      </c>
    </row>
    <row r="94" spans="1:11" ht="42.75" customHeight="1" x14ac:dyDescent="0.25">
      <c r="A94" s="210"/>
      <c r="B94" s="163">
        <v>2</v>
      </c>
      <c r="C94" s="16" t="s">
        <v>1497</v>
      </c>
      <c r="D94" s="179" t="str">
        <f>"95787209"</f>
        <v>95787209</v>
      </c>
      <c r="E94" s="23" t="s">
        <v>1498</v>
      </c>
      <c r="F94" s="170" t="s">
        <v>45</v>
      </c>
      <c r="G94" s="170" t="s">
        <v>1499</v>
      </c>
      <c r="H94" s="24" t="s">
        <v>1437</v>
      </c>
      <c r="I94" s="170" t="s">
        <v>1367</v>
      </c>
      <c r="J94" s="164" t="s">
        <v>2052</v>
      </c>
      <c r="K94" s="171" t="s">
        <v>2775</v>
      </c>
    </row>
    <row r="95" spans="1:11" ht="42.75" customHeight="1" x14ac:dyDescent="0.25">
      <c r="A95" s="210"/>
      <c r="B95" s="163">
        <v>3</v>
      </c>
      <c r="C95" s="16" t="s">
        <v>1494</v>
      </c>
      <c r="D95" s="179" t="str">
        <f>"04205515"</f>
        <v>04205515</v>
      </c>
      <c r="E95" s="23" t="s">
        <v>1495</v>
      </c>
      <c r="F95" s="170" t="s">
        <v>45</v>
      </c>
      <c r="G95" s="170" t="s">
        <v>1496</v>
      </c>
      <c r="H95" s="24" t="s">
        <v>762</v>
      </c>
      <c r="I95" s="170" t="s">
        <v>175</v>
      </c>
      <c r="J95" s="164" t="s">
        <v>2052</v>
      </c>
      <c r="K95" s="171" t="s">
        <v>2751</v>
      </c>
    </row>
    <row r="96" spans="1:11" ht="42.75" customHeight="1" x14ac:dyDescent="0.25">
      <c r="A96" s="210"/>
      <c r="B96" s="163">
        <v>4</v>
      </c>
      <c r="C96" s="16" t="s">
        <v>1640</v>
      </c>
      <c r="D96" s="179" t="str">
        <f>"59401645"</f>
        <v>59401645</v>
      </c>
      <c r="E96" s="23" t="s">
        <v>1586</v>
      </c>
      <c r="F96" s="170" t="s">
        <v>45</v>
      </c>
      <c r="G96" s="170" t="s">
        <v>1641</v>
      </c>
      <c r="H96" s="24" t="s">
        <v>1445</v>
      </c>
      <c r="I96" s="170" t="s">
        <v>1367</v>
      </c>
      <c r="J96" s="164" t="s">
        <v>2052</v>
      </c>
      <c r="K96" s="171" t="s">
        <v>2752</v>
      </c>
    </row>
    <row r="97" spans="1:11" ht="42.75" customHeight="1" x14ac:dyDescent="0.25">
      <c r="A97" s="210"/>
      <c r="B97" s="163">
        <v>5</v>
      </c>
      <c r="C97" s="16" t="s">
        <v>1958</v>
      </c>
      <c r="D97" s="179" t="str">
        <f>"55450562"</f>
        <v>55450562</v>
      </c>
      <c r="E97" s="23" t="s">
        <v>1959</v>
      </c>
      <c r="F97" s="170" t="s">
        <v>45</v>
      </c>
      <c r="G97" s="170" t="s">
        <v>1960</v>
      </c>
      <c r="H97" s="24" t="s">
        <v>1637</v>
      </c>
      <c r="I97" s="170" t="s">
        <v>1367</v>
      </c>
      <c r="J97" s="164" t="s">
        <v>2052</v>
      </c>
      <c r="K97" s="171" t="s">
        <v>2753</v>
      </c>
    </row>
    <row r="98" spans="1:11" ht="42.75" customHeight="1" x14ac:dyDescent="0.25">
      <c r="A98" s="210"/>
      <c r="B98" s="163">
        <v>6</v>
      </c>
      <c r="C98" s="16" t="s">
        <v>1967</v>
      </c>
      <c r="D98" s="179" t="str">
        <f>"50160346"</f>
        <v>50160346</v>
      </c>
      <c r="E98" s="23" t="s">
        <v>1968</v>
      </c>
      <c r="F98" s="170" t="s">
        <v>45</v>
      </c>
      <c r="G98" s="170" t="s">
        <v>1969</v>
      </c>
      <c r="H98" s="24" t="s">
        <v>1677</v>
      </c>
      <c r="I98" s="170" t="s">
        <v>1367</v>
      </c>
      <c r="J98" s="164" t="s">
        <v>2052</v>
      </c>
      <c r="K98" s="171" t="s">
        <v>2753</v>
      </c>
    </row>
    <row r="99" spans="1:11" ht="42.75" customHeight="1" x14ac:dyDescent="0.25">
      <c r="A99" s="210"/>
      <c r="B99" s="163">
        <v>7</v>
      </c>
      <c r="C99" s="16" t="s">
        <v>2077</v>
      </c>
      <c r="D99" s="179" t="str">
        <f>"57035177"</f>
        <v>57035177</v>
      </c>
      <c r="E99" s="23" t="s">
        <v>2076</v>
      </c>
      <c r="F99" s="170" t="s">
        <v>45</v>
      </c>
      <c r="G99" s="170" t="s">
        <v>1969</v>
      </c>
      <c r="H99" s="24" t="s">
        <v>1677</v>
      </c>
      <c r="I99" s="170" t="s">
        <v>1367</v>
      </c>
      <c r="J99" s="164" t="s">
        <v>2052</v>
      </c>
      <c r="K99" s="171"/>
    </row>
    <row r="100" spans="1:11" ht="42.75" customHeight="1" x14ac:dyDescent="0.25">
      <c r="A100" s="211"/>
      <c r="B100" s="163">
        <v>8</v>
      </c>
      <c r="C100" s="16" t="s">
        <v>2078</v>
      </c>
      <c r="D100" s="179" t="str">
        <f>"11254880"</f>
        <v>11254880</v>
      </c>
      <c r="E100" s="23" t="s">
        <v>2079</v>
      </c>
      <c r="F100" s="170" t="s">
        <v>45</v>
      </c>
      <c r="G100" s="170" t="s">
        <v>2080</v>
      </c>
      <c r="H100" s="24" t="s">
        <v>1637</v>
      </c>
      <c r="I100" s="170" t="s">
        <v>1367</v>
      </c>
      <c r="J100" s="164" t="s">
        <v>2052</v>
      </c>
      <c r="K100" s="171"/>
    </row>
    <row r="101" spans="1:11" ht="42.75" customHeight="1" x14ac:dyDescent="0.25">
      <c r="A101" s="185" t="s">
        <v>75</v>
      </c>
      <c r="B101" s="186"/>
      <c r="C101" s="186"/>
      <c r="D101" s="186"/>
      <c r="E101" s="187"/>
      <c r="F101" s="191" t="s">
        <v>152</v>
      </c>
      <c r="G101" s="191"/>
      <c r="H101" s="191"/>
      <c r="I101" s="191"/>
      <c r="J101" s="5"/>
      <c r="K101" s="166"/>
    </row>
    <row r="102" spans="1:11" ht="42.75" customHeight="1" x14ac:dyDescent="0.25">
      <c r="A102" s="3" t="s">
        <v>15</v>
      </c>
      <c r="B102" s="165" t="s">
        <v>12</v>
      </c>
      <c r="C102" s="4" t="s">
        <v>14</v>
      </c>
      <c r="D102" s="178" t="s">
        <v>2049</v>
      </c>
      <c r="E102" s="165" t="s">
        <v>8</v>
      </c>
      <c r="F102" s="165" t="s">
        <v>44</v>
      </c>
      <c r="G102" s="165" t="s">
        <v>41</v>
      </c>
      <c r="H102" s="166" t="s">
        <v>42</v>
      </c>
      <c r="I102" s="3" t="s">
        <v>43</v>
      </c>
      <c r="J102" s="165" t="s">
        <v>91</v>
      </c>
      <c r="K102" s="166" t="s">
        <v>2816</v>
      </c>
    </row>
    <row r="103" spans="1:11" ht="20.25" customHeight="1" x14ac:dyDescent="0.25">
      <c r="A103" s="199" t="s">
        <v>18</v>
      </c>
      <c r="B103" s="182">
        <v>1</v>
      </c>
      <c r="C103" s="183" t="s">
        <v>947</v>
      </c>
      <c r="D103" s="184" t="str">
        <f>"54685725"</f>
        <v>54685725</v>
      </c>
      <c r="E103" s="182" t="s">
        <v>13</v>
      </c>
      <c r="F103" s="170" t="s">
        <v>45</v>
      </c>
      <c r="G103" s="6" t="s">
        <v>54</v>
      </c>
      <c r="H103" s="169" t="s">
        <v>55</v>
      </c>
      <c r="I103" s="169" t="s">
        <v>50</v>
      </c>
      <c r="J103" s="182" t="s">
        <v>2052</v>
      </c>
      <c r="K103" s="182" t="s">
        <v>2782</v>
      </c>
    </row>
    <row r="104" spans="1:11" ht="20.25" customHeight="1" x14ac:dyDescent="0.25">
      <c r="A104" s="207"/>
      <c r="B104" s="182"/>
      <c r="C104" s="183"/>
      <c r="D104" s="184"/>
      <c r="E104" s="182"/>
      <c r="F104" s="170" t="s">
        <v>150</v>
      </c>
      <c r="G104" s="6" t="s">
        <v>54</v>
      </c>
      <c r="H104" s="169" t="s">
        <v>56</v>
      </c>
      <c r="I104" s="169" t="s">
        <v>50</v>
      </c>
      <c r="J104" s="182"/>
      <c r="K104" s="182"/>
    </row>
    <row r="105" spans="1:11" ht="20.25" customHeight="1" x14ac:dyDescent="0.25">
      <c r="A105" s="207"/>
      <c r="B105" s="182">
        <v>2</v>
      </c>
      <c r="C105" s="183" t="s">
        <v>946</v>
      </c>
      <c r="D105" s="184" t="str">
        <f>"82459329"</f>
        <v>82459329</v>
      </c>
      <c r="E105" s="182" t="s">
        <v>171</v>
      </c>
      <c r="F105" s="170" t="s">
        <v>45</v>
      </c>
      <c r="G105" s="6" t="s">
        <v>174</v>
      </c>
      <c r="H105" s="20" t="s">
        <v>173</v>
      </c>
      <c r="I105" s="169" t="s">
        <v>175</v>
      </c>
      <c r="J105" s="188" t="s">
        <v>2052</v>
      </c>
      <c r="K105" s="182" t="s">
        <v>2750</v>
      </c>
    </row>
    <row r="106" spans="1:11" ht="20.25" customHeight="1" x14ac:dyDescent="0.25">
      <c r="A106" s="207"/>
      <c r="B106" s="182"/>
      <c r="C106" s="183"/>
      <c r="D106" s="184"/>
      <c r="E106" s="182"/>
      <c r="F106" s="170" t="s">
        <v>150</v>
      </c>
      <c r="G106" s="6" t="s">
        <v>174</v>
      </c>
      <c r="H106" s="169" t="s">
        <v>173</v>
      </c>
      <c r="I106" s="169" t="s">
        <v>175</v>
      </c>
      <c r="J106" s="188"/>
      <c r="K106" s="182"/>
    </row>
    <row r="107" spans="1:11" ht="20.25" customHeight="1" x14ac:dyDescent="0.25">
      <c r="A107" s="207"/>
      <c r="B107" s="182">
        <v>3</v>
      </c>
      <c r="C107" s="183" t="s">
        <v>158</v>
      </c>
      <c r="D107" s="184" t="str">
        <f>"15581903"</f>
        <v>15581903</v>
      </c>
      <c r="E107" s="182" t="s">
        <v>159</v>
      </c>
      <c r="F107" s="170" t="s">
        <v>45</v>
      </c>
      <c r="G107" s="6" t="s">
        <v>160</v>
      </c>
      <c r="H107" s="20" t="s">
        <v>162</v>
      </c>
      <c r="I107" s="169" t="s">
        <v>48</v>
      </c>
      <c r="J107" s="182" t="s">
        <v>2052</v>
      </c>
      <c r="K107" s="182" t="s">
        <v>2783</v>
      </c>
    </row>
    <row r="108" spans="1:11" ht="20.25" customHeight="1" x14ac:dyDescent="0.25">
      <c r="A108" s="200"/>
      <c r="B108" s="182"/>
      <c r="C108" s="183"/>
      <c r="D108" s="184"/>
      <c r="E108" s="182"/>
      <c r="F108" s="170" t="s">
        <v>46</v>
      </c>
      <c r="G108" s="6" t="s">
        <v>161</v>
      </c>
      <c r="H108" s="6" t="s">
        <v>71</v>
      </c>
      <c r="I108" s="170" t="s">
        <v>48</v>
      </c>
      <c r="J108" s="182"/>
      <c r="K108" s="182"/>
    </row>
    <row r="109" spans="1:11" ht="20.25" customHeight="1" x14ac:dyDescent="0.25">
      <c r="A109" s="199" t="s">
        <v>17</v>
      </c>
      <c r="B109" s="182">
        <v>1</v>
      </c>
      <c r="C109" s="183" t="s">
        <v>236</v>
      </c>
      <c r="D109" s="184" t="str">
        <f>"85093829"</f>
        <v>85093829</v>
      </c>
      <c r="E109" s="182" t="s">
        <v>231</v>
      </c>
      <c r="F109" s="170" t="s">
        <v>45</v>
      </c>
      <c r="G109" s="6" t="s">
        <v>303</v>
      </c>
      <c r="H109" s="169" t="s">
        <v>304</v>
      </c>
      <c r="I109" s="170" t="s">
        <v>48</v>
      </c>
      <c r="J109" s="182" t="s">
        <v>2052</v>
      </c>
      <c r="K109" s="182" t="s">
        <v>2783</v>
      </c>
    </row>
    <row r="110" spans="1:11" ht="20.25" customHeight="1" x14ac:dyDescent="0.25">
      <c r="A110" s="207"/>
      <c r="B110" s="182"/>
      <c r="C110" s="183"/>
      <c r="D110" s="184"/>
      <c r="E110" s="182"/>
      <c r="F110" s="170" t="s">
        <v>46</v>
      </c>
      <c r="G110" s="6" t="s">
        <v>305</v>
      </c>
      <c r="H110" s="169" t="s">
        <v>306</v>
      </c>
      <c r="I110" s="170" t="s">
        <v>48</v>
      </c>
      <c r="J110" s="182"/>
      <c r="K110" s="182"/>
    </row>
    <row r="111" spans="1:11" ht="20.25" customHeight="1" x14ac:dyDescent="0.25">
      <c r="A111" s="207"/>
      <c r="B111" s="182">
        <v>2</v>
      </c>
      <c r="C111" s="183" t="s">
        <v>467</v>
      </c>
      <c r="D111" s="184" t="str">
        <f>"89952402"</f>
        <v>89952402</v>
      </c>
      <c r="E111" s="182" t="s">
        <v>429</v>
      </c>
      <c r="F111" s="170" t="s">
        <v>45</v>
      </c>
      <c r="G111" s="6" t="s">
        <v>430</v>
      </c>
      <c r="H111" s="169" t="s">
        <v>431</v>
      </c>
      <c r="I111" s="170" t="s">
        <v>48</v>
      </c>
      <c r="J111" s="182" t="s">
        <v>2052</v>
      </c>
      <c r="K111" s="182" t="s">
        <v>2783</v>
      </c>
    </row>
    <row r="112" spans="1:11" ht="20.25" customHeight="1" x14ac:dyDescent="0.25">
      <c r="A112" s="200"/>
      <c r="B112" s="182"/>
      <c r="C112" s="183"/>
      <c r="D112" s="184"/>
      <c r="E112" s="182"/>
      <c r="F112" s="170" t="s">
        <v>164</v>
      </c>
      <c r="G112" s="6" t="s">
        <v>432</v>
      </c>
      <c r="H112" s="169" t="s">
        <v>431</v>
      </c>
      <c r="I112" s="170" t="s">
        <v>48</v>
      </c>
      <c r="J112" s="182"/>
      <c r="K112" s="182"/>
    </row>
    <row r="113" spans="1:11" ht="20.25" customHeight="1" x14ac:dyDescent="0.25">
      <c r="A113" s="199" t="s">
        <v>22</v>
      </c>
      <c r="B113" s="182">
        <v>1</v>
      </c>
      <c r="C113" s="183" t="s">
        <v>916</v>
      </c>
      <c r="D113" s="184" t="str">
        <f>"79334802"</f>
        <v>79334802</v>
      </c>
      <c r="E113" s="182" t="s">
        <v>917</v>
      </c>
      <c r="F113" s="170" t="s">
        <v>45</v>
      </c>
      <c r="G113" s="6" t="s">
        <v>918</v>
      </c>
      <c r="H113" s="169" t="s">
        <v>919</v>
      </c>
      <c r="I113" s="169" t="s">
        <v>48</v>
      </c>
      <c r="J113" s="182" t="s">
        <v>2052</v>
      </c>
      <c r="K113" s="182" t="s">
        <v>2784</v>
      </c>
    </row>
    <row r="114" spans="1:11" ht="20.25" customHeight="1" x14ac:dyDescent="0.25">
      <c r="A114" s="207"/>
      <c r="B114" s="182"/>
      <c r="C114" s="183"/>
      <c r="D114" s="184"/>
      <c r="E114" s="182"/>
      <c r="F114" s="170" t="s">
        <v>164</v>
      </c>
      <c r="G114" s="6" t="s">
        <v>920</v>
      </c>
      <c r="H114" s="169" t="s">
        <v>921</v>
      </c>
      <c r="I114" s="169" t="s">
        <v>48</v>
      </c>
      <c r="J114" s="182"/>
      <c r="K114" s="182"/>
    </row>
    <row r="115" spans="1:11" ht="20.25" customHeight="1" x14ac:dyDescent="0.25">
      <c r="A115" s="207"/>
      <c r="B115" s="182">
        <v>2</v>
      </c>
      <c r="C115" s="183" t="s">
        <v>619</v>
      </c>
      <c r="D115" s="184" t="str">
        <f>"90520846"</f>
        <v>90520846</v>
      </c>
      <c r="E115" s="182" t="s">
        <v>620</v>
      </c>
      <c r="F115" s="170" t="s">
        <v>45</v>
      </c>
      <c r="G115" s="6" t="s">
        <v>621</v>
      </c>
      <c r="H115" s="169" t="s">
        <v>622</v>
      </c>
      <c r="I115" s="169" t="s">
        <v>48</v>
      </c>
      <c r="J115" s="182" t="s">
        <v>2052</v>
      </c>
      <c r="K115" s="182" t="s">
        <v>2785</v>
      </c>
    </row>
    <row r="116" spans="1:11" ht="20.25" customHeight="1" x14ac:dyDescent="0.25">
      <c r="A116" s="207"/>
      <c r="B116" s="182"/>
      <c r="C116" s="183"/>
      <c r="D116" s="184"/>
      <c r="E116" s="182"/>
      <c r="F116" s="170" t="s">
        <v>164</v>
      </c>
      <c r="G116" s="170" t="s">
        <v>623</v>
      </c>
      <c r="H116" s="169" t="s">
        <v>624</v>
      </c>
      <c r="I116" s="169" t="s">
        <v>48</v>
      </c>
      <c r="J116" s="182"/>
      <c r="K116" s="182"/>
    </row>
    <row r="117" spans="1:11" ht="20.25" customHeight="1" x14ac:dyDescent="0.25">
      <c r="A117" s="207"/>
      <c r="B117" s="182">
        <v>3</v>
      </c>
      <c r="C117" s="183" t="s">
        <v>1048</v>
      </c>
      <c r="D117" s="184" t="str">
        <f>"13150079"</f>
        <v>13150079</v>
      </c>
      <c r="E117" s="182" t="s">
        <v>1360</v>
      </c>
      <c r="F117" s="170" t="s">
        <v>45</v>
      </c>
      <c r="G117" s="6" t="s">
        <v>1049</v>
      </c>
      <c r="H117" s="48" t="s">
        <v>2057</v>
      </c>
      <c r="I117" s="169" t="s">
        <v>48</v>
      </c>
      <c r="J117" s="182" t="s">
        <v>2052</v>
      </c>
      <c r="K117" s="182" t="s">
        <v>2785</v>
      </c>
    </row>
    <row r="118" spans="1:11" ht="20.25" customHeight="1" x14ac:dyDescent="0.25">
      <c r="A118" s="200"/>
      <c r="B118" s="182"/>
      <c r="C118" s="183"/>
      <c r="D118" s="184"/>
      <c r="E118" s="182"/>
      <c r="F118" s="170" t="s">
        <v>164</v>
      </c>
      <c r="G118" s="6" t="s">
        <v>2058</v>
      </c>
      <c r="H118" s="25" t="s">
        <v>1104</v>
      </c>
      <c r="I118" s="169" t="s">
        <v>48</v>
      </c>
      <c r="J118" s="182"/>
      <c r="K118" s="182"/>
    </row>
    <row r="119" spans="1:11" ht="20.25" customHeight="1" x14ac:dyDescent="0.25">
      <c r="A119" s="199" t="s">
        <v>21</v>
      </c>
      <c r="B119" s="182">
        <v>1</v>
      </c>
      <c r="C119" s="183" t="s">
        <v>1984</v>
      </c>
      <c r="D119" s="184" t="str">
        <f>"53195799"</f>
        <v>53195799</v>
      </c>
      <c r="E119" s="182" t="s">
        <v>1985</v>
      </c>
      <c r="F119" s="170" t="s">
        <v>45</v>
      </c>
      <c r="G119" s="6" t="s">
        <v>1986</v>
      </c>
      <c r="H119" s="48" t="s">
        <v>1987</v>
      </c>
      <c r="I119" s="169" t="s">
        <v>1367</v>
      </c>
      <c r="J119" s="182" t="s">
        <v>2052</v>
      </c>
      <c r="K119" s="182" t="s">
        <v>2786</v>
      </c>
    </row>
    <row r="120" spans="1:11" ht="20.25" customHeight="1" x14ac:dyDescent="0.25">
      <c r="A120" s="207"/>
      <c r="B120" s="182"/>
      <c r="C120" s="183"/>
      <c r="D120" s="184"/>
      <c r="E120" s="182"/>
      <c r="F120" s="170" t="s">
        <v>164</v>
      </c>
      <c r="G120" s="188" t="s">
        <v>109</v>
      </c>
      <c r="H120" s="188"/>
      <c r="I120" s="169" t="s">
        <v>1367</v>
      </c>
      <c r="J120" s="182"/>
      <c r="K120" s="182"/>
    </row>
    <row r="121" spans="1:11" ht="20.25" customHeight="1" x14ac:dyDescent="0.25">
      <c r="A121" s="207"/>
      <c r="B121" s="182">
        <v>2</v>
      </c>
      <c r="C121" s="183" t="s">
        <v>2000</v>
      </c>
      <c r="D121" s="184" t="str">
        <f>"67782636"</f>
        <v>67782636</v>
      </c>
      <c r="E121" s="182" t="s">
        <v>2001</v>
      </c>
      <c r="F121" s="170" t="s">
        <v>45</v>
      </c>
      <c r="G121" s="6" t="s">
        <v>2002</v>
      </c>
      <c r="H121" s="48" t="s">
        <v>2003</v>
      </c>
      <c r="I121" s="169" t="s">
        <v>51</v>
      </c>
      <c r="J121" s="182" t="s">
        <v>2052</v>
      </c>
      <c r="K121" s="182" t="s">
        <v>2786</v>
      </c>
    </row>
    <row r="122" spans="1:11" ht="20.25" customHeight="1" x14ac:dyDescent="0.25">
      <c r="A122" s="200"/>
      <c r="B122" s="182"/>
      <c r="C122" s="183"/>
      <c r="D122" s="184"/>
      <c r="E122" s="182"/>
      <c r="F122" s="170" t="s">
        <v>164</v>
      </c>
      <c r="G122" s="6" t="s">
        <v>2004</v>
      </c>
      <c r="H122" s="48" t="s">
        <v>1637</v>
      </c>
      <c r="I122" s="169" t="s">
        <v>51</v>
      </c>
      <c r="J122" s="182"/>
      <c r="K122" s="182"/>
    </row>
    <row r="123" spans="1:11" ht="42.75" customHeight="1" x14ac:dyDescent="0.25">
      <c r="A123" s="199" t="s">
        <v>519</v>
      </c>
      <c r="B123" s="164">
        <v>1</v>
      </c>
      <c r="C123" s="34" t="s">
        <v>558</v>
      </c>
      <c r="D123" s="179" t="str">
        <f>"62211366"</f>
        <v>62211366</v>
      </c>
      <c r="E123" s="168" t="s">
        <v>653</v>
      </c>
      <c r="F123" s="15" t="s">
        <v>45</v>
      </c>
      <c r="G123" s="15" t="s">
        <v>617</v>
      </c>
      <c r="H123" s="15" t="s">
        <v>582</v>
      </c>
      <c r="I123" s="16" t="s">
        <v>48</v>
      </c>
      <c r="J123" s="168" t="s">
        <v>2052</v>
      </c>
      <c r="K123" s="171" t="s">
        <v>2774</v>
      </c>
    </row>
    <row r="124" spans="1:11" ht="42.75" customHeight="1" x14ac:dyDescent="0.25">
      <c r="A124" s="207"/>
      <c r="B124" s="164">
        <v>2</v>
      </c>
      <c r="C124" s="34" t="s">
        <v>832</v>
      </c>
      <c r="D124" s="179" t="str">
        <f>"99839825"</f>
        <v>99839825</v>
      </c>
      <c r="E124" s="168" t="s">
        <v>823</v>
      </c>
      <c r="F124" s="15" t="s">
        <v>45</v>
      </c>
      <c r="G124" s="15" t="s">
        <v>834</v>
      </c>
      <c r="H124" s="15" t="s">
        <v>833</v>
      </c>
      <c r="I124" s="16" t="s">
        <v>48</v>
      </c>
      <c r="J124" s="168" t="s">
        <v>2052</v>
      </c>
      <c r="K124" s="171" t="s">
        <v>2774</v>
      </c>
    </row>
    <row r="125" spans="1:11" ht="42.75" customHeight="1" x14ac:dyDescent="0.25">
      <c r="A125" s="207"/>
      <c r="B125" s="164">
        <v>3</v>
      </c>
      <c r="C125" s="34" t="s">
        <v>1220</v>
      </c>
      <c r="D125" s="179" t="str">
        <f>"44068711"</f>
        <v>44068711</v>
      </c>
      <c r="E125" s="168" t="s">
        <v>1142</v>
      </c>
      <c r="F125" s="15" t="s">
        <v>45</v>
      </c>
      <c r="G125" s="15" t="s">
        <v>1221</v>
      </c>
      <c r="H125" s="15" t="s">
        <v>1222</v>
      </c>
      <c r="I125" s="16" t="s">
        <v>48</v>
      </c>
      <c r="J125" s="168" t="s">
        <v>2052</v>
      </c>
      <c r="K125" s="171" t="s">
        <v>2775</v>
      </c>
    </row>
    <row r="126" spans="1:11" ht="42.75" customHeight="1" x14ac:dyDescent="0.25">
      <c r="A126" s="207"/>
      <c r="B126" s="164">
        <v>4</v>
      </c>
      <c r="C126" s="34" t="s">
        <v>1223</v>
      </c>
      <c r="D126" s="179" t="str">
        <f>"53823754"</f>
        <v>53823754</v>
      </c>
      <c r="E126" s="168" t="s">
        <v>1215</v>
      </c>
      <c r="F126" s="15" t="s">
        <v>45</v>
      </c>
      <c r="G126" s="15" t="s">
        <v>1224</v>
      </c>
      <c r="H126" s="15" t="s">
        <v>1195</v>
      </c>
      <c r="I126" s="16" t="s">
        <v>48</v>
      </c>
      <c r="J126" s="168" t="s">
        <v>2052</v>
      </c>
      <c r="K126" s="171" t="s">
        <v>2775</v>
      </c>
    </row>
    <row r="127" spans="1:11" ht="42.75" customHeight="1" x14ac:dyDescent="0.25">
      <c r="A127" s="207"/>
      <c r="B127" s="164">
        <v>5</v>
      </c>
      <c r="C127" s="34" t="s">
        <v>1134</v>
      </c>
      <c r="D127" s="179" t="str">
        <f>"62782764"</f>
        <v>62782764</v>
      </c>
      <c r="E127" s="168" t="s">
        <v>1099</v>
      </c>
      <c r="F127" s="15" t="s">
        <v>45</v>
      </c>
      <c r="G127" s="15" t="s">
        <v>1135</v>
      </c>
      <c r="H127" s="15" t="s">
        <v>1029</v>
      </c>
      <c r="I127" s="16" t="s">
        <v>48</v>
      </c>
      <c r="J127" s="168" t="s">
        <v>2052</v>
      </c>
      <c r="K127" s="171" t="s">
        <v>2775</v>
      </c>
    </row>
    <row r="128" spans="1:11" ht="42.75" customHeight="1" x14ac:dyDescent="0.25">
      <c r="A128" s="207"/>
      <c r="B128" s="164">
        <v>6</v>
      </c>
      <c r="C128" s="34" t="s">
        <v>1665</v>
      </c>
      <c r="D128" s="179" t="str">
        <f>"65436438"</f>
        <v>65436438</v>
      </c>
      <c r="E128" s="168" t="s">
        <v>1669</v>
      </c>
      <c r="F128" s="15" t="s">
        <v>1668</v>
      </c>
      <c r="G128" s="168" t="s">
        <v>1838</v>
      </c>
      <c r="H128" s="15" t="s">
        <v>1815</v>
      </c>
      <c r="I128" s="16" t="s">
        <v>51</v>
      </c>
      <c r="J128" s="168" t="s">
        <v>2052</v>
      </c>
      <c r="K128" s="171" t="s">
        <v>2752</v>
      </c>
    </row>
    <row r="129" spans="1:11" ht="42.75" customHeight="1" x14ac:dyDescent="0.25">
      <c r="A129" s="207"/>
      <c r="B129" s="164">
        <v>7</v>
      </c>
      <c r="C129" s="34" t="s">
        <v>1666</v>
      </c>
      <c r="D129" s="179" t="str">
        <f>"72471020"</f>
        <v>72471020</v>
      </c>
      <c r="E129" s="168" t="s">
        <v>1671</v>
      </c>
      <c r="F129" s="15" t="s">
        <v>45</v>
      </c>
      <c r="G129" s="168" t="s">
        <v>1835</v>
      </c>
      <c r="H129" s="15" t="s">
        <v>624</v>
      </c>
      <c r="I129" s="16" t="s">
        <v>51</v>
      </c>
      <c r="J129" s="168" t="s">
        <v>2052</v>
      </c>
      <c r="K129" s="171" t="s">
        <v>2752</v>
      </c>
    </row>
    <row r="130" spans="1:11" ht="42.75" customHeight="1" x14ac:dyDescent="0.25">
      <c r="A130" s="200"/>
      <c r="B130" s="164">
        <v>8</v>
      </c>
      <c r="C130" s="34" t="s">
        <v>1667</v>
      </c>
      <c r="D130" s="179" t="str">
        <f>"16733874"</f>
        <v>16733874</v>
      </c>
      <c r="E130" s="168" t="s">
        <v>1670</v>
      </c>
      <c r="F130" s="15" t="s">
        <v>1668</v>
      </c>
      <c r="G130" s="168" t="s">
        <v>1833</v>
      </c>
      <c r="H130" s="15" t="s">
        <v>1334</v>
      </c>
      <c r="I130" s="16" t="s">
        <v>1792</v>
      </c>
      <c r="J130" s="168" t="s">
        <v>2052</v>
      </c>
      <c r="K130" s="171" t="s">
        <v>2752</v>
      </c>
    </row>
    <row r="131" spans="1:11" ht="42.75" customHeight="1" x14ac:dyDescent="0.25">
      <c r="A131" s="169" t="s">
        <v>1414</v>
      </c>
      <c r="B131" s="164">
        <v>1</v>
      </c>
      <c r="C131" s="34" t="s">
        <v>1541</v>
      </c>
      <c r="D131" s="179" t="str">
        <f>"38941782"</f>
        <v>38941782</v>
      </c>
      <c r="E131" s="12" t="s">
        <v>1542</v>
      </c>
      <c r="F131" s="15" t="s">
        <v>45</v>
      </c>
      <c r="G131" s="15" t="s">
        <v>1543</v>
      </c>
      <c r="H131" s="15" t="s">
        <v>1515</v>
      </c>
      <c r="I131" s="16" t="s">
        <v>1367</v>
      </c>
      <c r="J131" s="168" t="s">
        <v>2052</v>
      </c>
      <c r="K131" s="171" t="s">
        <v>2818</v>
      </c>
    </row>
    <row r="132" spans="1:11" ht="42.75" customHeight="1" x14ac:dyDescent="0.25">
      <c r="A132" s="185" t="s">
        <v>81</v>
      </c>
      <c r="B132" s="186"/>
      <c r="C132" s="186"/>
      <c r="D132" s="186"/>
      <c r="E132" s="187"/>
      <c r="F132" s="191" t="s">
        <v>152</v>
      </c>
      <c r="G132" s="191"/>
      <c r="H132" s="191"/>
      <c r="I132" s="191"/>
      <c r="J132" s="5"/>
      <c r="K132" s="166"/>
    </row>
    <row r="133" spans="1:11" ht="42.75" customHeight="1" x14ac:dyDescent="0.25">
      <c r="A133" s="3" t="s">
        <v>15</v>
      </c>
      <c r="B133" s="165" t="s">
        <v>12</v>
      </c>
      <c r="C133" s="3" t="s">
        <v>14</v>
      </c>
      <c r="D133" s="178" t="s">
        <v>2049</v>
      </c>
      <c r="E133" s="165" t="s">
        <v>8</v>
      </c>
      <c r="F133" s="4" t="s">
        <v>44</v>
      </c>
      <c r="G133" s="4" t="s">
        <v>41</v>
      </c>
      <c r="H133" s="5" t="s">
        <v>42</v>
      </c>
      <c r="I133" s="4" t="s">
        <v>43</v>
      </c>
      <c r="J133" s="165" t="s">
        <v>91</v>
      </c>
      <c r="K133" s="166" t="s">
        <v>2816</v>
      </c>
    </row>
    <row r="134" spans="1:11" ht="23.25" customHeight="1" x14ac:dyDescent="0.25">
      <c r="A134" s="199" t="s">
        <v>18</v>
      </c>
      <c r="B134" s="182">
        <v>1</v>
      </c>
      <c r="C134" s="183" t="s">
        <v>1065</v>
      </c>
      <c r="D134" s="184" t="str">
        <f>"98556877"</f>
        <v>98556877</v>
      </c>
      <c r="E134" s="182" t="s">
        <v>362</v>
      </c>
      <c r="F134" s="182" t="s">
        <v>45</v>
      </c>
      <c r="G134" s="6" t="s">
        <v>363</v>
      </c>
      <c r="H134" s="169" t="s">
        <v>364</v>
      </c>
      <c r="I134" s="169" t="s">
        <v>48</v>
      </c>
      <c r="J134" s="182" t="s">
        <v>2052</v>
      </c>
      <c r="K134" s="182" t="s">
        <v>2787</v>
      </c>
    </row>
    <row r="135" spans="1:11" ht="23.25" customHeight="1" x14ac:dyDescent="0.25">
      <c r="A135" s="207"/>
      <c r="B135" s="182"/>
      <c r="C135" s="183"/>
      <c r="D135" s="184"/>
      <c r="E135" s="182"/>
      <c r="F135" s="182" t="s">
        <v>164</v>
      </c>
      <c r="G135" s="6" t="s">
        <v>365</v>
      </c>
      <c r="H135" s="169" t="s">
        <v>366</v>
      </c>
      <c r="I135" s="169" t="s">
        <v>48</v>
      </c>
      <c r="J135" s="182"/>
      <c r="K135" s="182"/>
    </row>
    <row r="136" spans="1:11" ht="23.25" customHeight="1" x14ac:dyDescent="0.25">
      <c r="A136" s="207"/>
      <c r="B136" s="182">
        <v>2</v>
      </c>
      <c r="C136" s="183" t="s">
        <v>1066</v>
      </c>
      <c r="D136" s="184" t="str">
        <f>"10059050"</f>
        <v>10059050</v>
      </c>
      <c r="E136" s="182" t="s">
        <v>170</v>
      </c>
      <c r="F136" s="182" t="s">
        <v>557</v>
      </c>
      <c r="G136" s="188" t="s">
        <v>52</v>
      </c>
      <c r="H136" s="188"/>
      <c r="I136" s="188"/>
      <c r="J136" s="182" t="s">
        <v>2052</v>
      </c>
      <c r="K136" s="182" t="s">
        <v>2788</v>
      </c>
    </row>
    <row r="137" spans="1:11" ht="23.25" customHeight="1" x14ac:dyDescent="0.25">
      <c r="A137" s="207"/>
      <c r="B137" s="182"/>
      <c r="C137" s="183"/>
      <c r="D137" s="184"/>
      <c r="E137" s="182"/>
      <c r="F137" s="182" t="s">
        <v>458</v>
      </c>
      <c r="G137" s="188"/>
      <c r="H137" s="188"/>
      <c r="I137" s="188"/>
      <c r="J137" s="182"/>
      <c r="K137" s="182"/>
    </row>
    <row r="138" spans="1:11" ht="23.25" customHeight="1" x14ac:dyDescent="0.25">
      <c r="A138" s="207"/>
      <c r="B138" s="182">
        <v>3</v>
      </c>
      <c r="C138" s="183" t="s">
        <v>37</v>
      </c>
      <c r="D138" s="184" t="str">
        <f>"32310346"</f>
        <v>32310346</v>
      </c>
      <c r="E138" s="182" t="s">
        <v>30</v>
      </c>
      <c r="F138" s="182" t="s">
        <v>45</v>
      </c>
      <c r="G138" s="6" t="s">
        <v>554</v>
      </c>
      <c r="H138" s="169" t="s">
        <v>58</v>
      </c>
      <c r="I138" s="169" t="s">
        <v>48</v>
      </c>
      <c r="J138" s="182" t="s">
        <v>2052</v>
      </c>
      <c r="K138" s="182" t="s">
        <v>2781</v>
      </c>
    </row>
    <row r="139" spans="1:11" ht="23.25" customHeight="1" x14ac:dyDescent="0.25">
      <c r="A139" s="207"/>
      <c r="B139" s="182"/>
      <c r="C139" s="183"/>
      <c r="D139" s="184"/>
      <c r="E139" s="182"/>
      <c r="F139" s="182" t="s">
        <v>164</v>
      </c>
      <c r="G139" s="6">
        <v>15294</v>
      </c>
      <c r="H139" s="169" t="s">
        <v>555</v>
      </c>
      <c r="I139" s="169" t="s">
        <v>48</v>
      </c>
      <c r="J139" s="182"/>
      <c r="K139" s="182"/>
    </row>
    <row r="140" spans="1:11" ht="23.25" customHeight="1" x14ac:dyDescent="0.25">
      <c r="A140" s="207"/>
      <c r="B140" s="182">
        <v>4</v>
      </c>
      <c r="C140" s="183" t="s">
        <v>966</v>
      </c>
      <c r="D140" s="184" t="str">
        <f>"50186807"</f>
        <v>50186807</v>
      </c>
      <c r="E140" s="182" t="s">
        <v>7</v>
      </c>
      <c r="F140" s="182" t="s">
        <v>557</v>
      </c>
      <c r="G140" s="188" t="s">
        <v>52</v>
      </c>
      <c r="H140" s="188"/>
      <c r="I140" s="188"/>
      <c r="J140" s="182" t="s">
        <v>2052</v>
      </c>
      <c r="K140" s="182" t="s">
        <v>2789</v>
      </c>
    </row>
    <row r="141" spans="1:11" ht="23.25" customHeight="1" x14ac:dyDescent="0.25">
      <c r="A141" s="207"/>
      <c r="B141" s="182"/>
      <c r="C141" s="183"/>
      <c r="D141" s="184"/>
      <c r="E141" s="182"/>
      <c r="F141" s="182" t="s">
        <v>458</v>
      </c>
      <c r="G141" s="188"/>
      <c r="H141" s="188"/>
      <c r="I141" s="188"/>
      <c r="J141" s="182"/>
      <c r="K141" s="182"/>
    </row>
    <row r="142" spans="1:11" ht="36" customHeight="1" x14ac:dyDescent="0.25">
      <c r="A142" s="200"/>
      <c r="B142" s="163">
        <v>5</v>
      </c>
      <c r="C142" s="169" t="s">
        <v>553</v>
      </c>
      <c r="D142" s="179" t="str">
        <f>"62075882"</f>
        <v>62075882</v>
      </c>
      <c r="E142" s="163" t="s">
        <v>33</v>
      </c>
      <c r="F142" s="170" t="s">
        <v>275</v>
      </c>
      <c r="G142" s="188" t="s">
        <v>52</v>
      </c>
      <c r="H142" s="188"/>
      <c r="I142" s="188"/>
      <c r="J142" s="164" t="s">
        <v>2052</v>
      </c>
      <c r="K142" s="164" t="s">
        <v>2790</v>
      </c>
    </row>
    <row r="143" spans="1:11" ht="42.75" customHeight="1" x14ac:dyDescent="0.25">
      <c r="A143" s="169" t="s">
        <v>22</v>
      </c>
      <c r="B143" s="163">
        <v>1</v>
      </c>
      <c r="C143" s="169" t="s">
        <v>302</v>
      </c>
      <c r="D143" s="179" t="str">
        <f>"93615289"</f>
        <v>93615289</v>
      </c>
      <c r="E143" s="163" t="s">
        <v>203</v>
      </c>
      <c r="F143" s="170" t="s">
        <v>94</v>
      </c>
      <c r="G143" s="188" t="s">
        <v>52</v>
      </c>
      <c r="H143" s="188"/>
      <c r="I143" s="188"/>
      <c r="J143" s="164" t="s">
        <v>2052</v>
      </c>
      <c r="K143" s="164" t="s">
        <v>2791</v>
      </c>
    </row>
    <row r="144" spans="1:11" ht="42.75" customHeight="1" x14ac:dyDescent="0.25">
      <c r="A144" s="169" t="s">
        <v>179</v>
      </c>
      <c r="B144" s="163">
        <v>1</v>
      </c>
      <c r="C144" s="169" t="s">
        <v>369</v>
      </c>
      <c r="D144" s="179" t="str">
        <f>"78355569"</f>
        <v>78355569</v>
      </c>
      <c r="E144" s="163" t="s">
        <v>368</v>
      </c>
      <c r="F144" s="170" t="s">
        <v>94</v>
      </c>
      <c r="G144" s="188" t="s">
        <v>52</v>
      </c>
      <c r="H144" s="188"/>
      <c r="I144" s="188"/>
      <c r="J144" s="163" t="s">
        <v>2052</v>
      </c>
      <c r="K144" s="164" t="s">
        <v>2773</v>
      </c>
    </row>
    <row r="145" spans="1:11" ht="42.75" customHeight="1" x14ac:dyDescent="0.25">
      <c r="A145" s="199" t="s">
        <v>1414</v>
      </c>
      <c r="B145" s="163">
        <v>1</v>
      </c>
      <c r="C145" s="16" t="s">
        <v>1516</v>
      </c>
      <c r="D145" s="179" t="str">
        <f>"03890821"</f>
        <v>03890821</v>
      </c>
      <c r="E145" s="12" t="s">
        <v>1435</v>
      </c>
      <c r="F145" s="15" t="s">
        <v>45</v>
      </c>
      <c r="G145" s="163" t="s">
        <v>109</v>
      </c>
      <c r="H145" s="163"/>
      <c r="I145" s="15" t="s">
        <v>1367</v>
      </c>
      <c r="J145" s="168" t="s">
        <v>2052</v>
      </c>
      <c r="K145" s="171" t="s">
        <v>2775</v>
      </c>
    </row>
    <row r="146" spans="1:11" ht="42.75" customHeight="1" x14ac:dyDescent="0.25">
      <c r="A146" s="207"/>
      <c r="B146" s="163">
        <v>2</v>
      </c>
      <c r="C146" s="16" t="s">
        <v>1554</v>
      </c>
      <c r="D146" s="179" t="str">
        <f>"40502538"</f>
        <v>40502538</v>
      </c>
      <c r="E146" s="12" t="s">
        <v>1555</v>
      </c>
      <c r="F146" s="15" t="s">
        <v>45</v>
      </c>
      <c r="G146" s="170" t="s">
        <v>1556</v>
      </c>
      <c r="H146" s="10" t="s">
        <v>1557</v>
      </c>
      <c r="I146" s="11" t="s">
        <v>1367</v>
      </c>
      <c r="J146" s="168" t="s">
        <v>2052</v>
      </c>
      <c r="K146" s="171" t="s">
        <v>2754</v>
      </c>
    </row>
    <row r="147" spans="1:11" ht="42.75" customHeight="1" x14ac:dyDescent="0.25">
      <c r="A147" s="207"/>
      <c r="B147" s="163">
        <v>3</v>
      </c>
      <c r="C147" s="16" t="s">
        <v>1961</v>
      </c>
      <c r="D147" s="179" t="str">
        <f>"11731716"</f>
        <v>11731716</v>
      </c>
      <c r="E147" s="12" t="s">
        <v>1962</v>
      </c>
      <c r="F147" s="15" t="s">
        <v>45</v>
      </c>
      <c r="G147" s="170" t="s">
        <v>1963</v>
      </c>
      <c r="H147" s="10" t="s">
        <v>1352</v>
      </c>
      <c r="I147" s="11" t="s">
        <v>1367</v>
      </c>
      <c r="J147" s="168" t="s">
        <v>2052</v>
      </c>
      <c r="K147" s="171" t="s">
        <v>2753</v>
      </c>
    </row>
    <row r="148" spans="1:11" ht="42.75" customHeight="1" x14ac:dyDescent="0.25">
      <c r="A148" s="207"/>
      <c r="B148" s="163">
        <v>4</v>
      </c>
      <c r="C148" s="16" t="s">
        <v>1972</v>
      </c>
      <c r="D148" s="179" t="str">
        <f>"67484134"</f>
        <v>67484134</v>
      </c>
      <c r="E148" s="12" t="s">
        <v>1973</v>
      </c>
      <c r="F148" s="15" t="s">
        <v>45</v>
      </c>
      <c r="G148" s="170" t="s">
        <v>1974</v>
      </c>
      <c r="H148" s="10" t="s">
        <v>1968</v>
      </c>
      <c r="I148" s="11" t="s">
        <v>1367</v>
      </c>
      <c r="J148" s="168" t="s">
        <v>2052</v>
      </c>
      <c r="K148" s="171" t="s">
        <v>2822</v>
      </c>
    </row>
    <row r="149" spans="1:11" ht="42.75" customHeight="1" x14ac:dyDescent="0.25">
      <c r="A149" s="207"/>
      <c r="B149" s="163">
        <v>5</v>
      </c>
      <c r="C149" s="16" t="s">
        <v>2044</v>
      </c>
      <c r="D149" s="179" t="str">
        <f>"78338799"</f>
        <v>78338799</v>
      </c>
      <c r="E149" s="12" t="s">
        <v>2028</v>
      </c>
      <c r="F149" s="15" t="s">
        <v>45</v>
      </c>
      <c r="G149" s="170" t="s">
        <v>2045</v>
      </c>
      <c r="H149" s="10" t="s">
        <v>2046</v>
      </c>
      <c r="I149" s="11" t="s">
        <v>1367</v>
      </c>
      <c r="J149" s="168" t="s">
        <v>2052</v>
      </c>
      <c r="K149" s="171" t="s">
        <v>2823</v>
      </c>
    </row>
    <row r="150" spans="1:11" ht="42.75" customHeight="1" x14ac:dyDescent="0.25">
      <c r="A150" s="207"/>
      <c r="B150" s="163">
        <v>6</v>
      </c>
      <c r="C150" s="16" t="s">
        <v>2047</v>
      </c>
      <c r="D150" s="179" t="str">
        <f>"99478725"</f>
        <v>99478725</v>
      </c>
      <c r="E150" s="12" t="s">
        <v>2028</v>
      </c>
      <c r="F150" s="15" t="s">
        <v>45</v>
      </c>
      <c r="G150" s="170" t="s">
        <v>2048</v>
      </c>
      <c r="H150" s="10" t="s">
        <v>1515</v>
      </c>
      <c r="I150" s="11" t="s">
        <v>1367</v>
      </c>
      <c r="J150" s="168" t="s">
        <v>2052</v>
      </c>
      <c r="K150" s="171" t="s">
        <v>2823</v>
      </c>
    </row>
    <row r="151" spans="1:11" ht="42.75" customHeight="1" x14ac:dyDescent="0.25">
      <c r="A151" s="207"/>
      <c r="B151" s="163">
        <v>7</v>
      </c>
      <c r="C151" s="16" t="s">
        <v>2757</v>
      </c>
      <c r="D151" s="179">
        <v>18889821</v>
      </c>
      <c r="E151" s="12" t="s">
        <v>2758</v>
      </c>
      <c r="F151" s="15" t="s">
        <v>45</v>
      </c>
      <c r="G151" s="170" t="s">
        <v>2759</v>
      </c>
      <c r="H151" s="10" t="s">
        <v>1597</v>
      </c>
      <c r="I151" s="11" t="s">
        <v>1367</v>
      </c>
      <c r="J151" s="168" t="s">
        <v>2052</v>
      </c>
      <c r="K151" s="171"/>
    </row>
    <row r="152" spans="1:11" ht="42.75" customHeight="1" x14ac:dyDescent="0.25">
      <c r="A152" s="200"/>
      <c r="B152" s="163">
        <v>8</v>
      </c>
      <c r="C152" s="16" t="s">
        <v>2766</v>
      </c>
      <c r="D152" s="179">
        <v>99789444</v>
      </c>
      <c r="E152" s="12" t="s">
        <v>2768</v>
      </c>
      <c r="F152" s="15" t="s">
        <v>45</v>
      </c>
      <c r="G152" s="170" t="s">
        <v>2767</v>
      </c>
      <c r="H152" s="10" t="s">
        <v>1642</v>
      </c>
      <c r="I152" s="11" t="s">
        <v>1367</v>
      </c>
      <c r="J152" s="168" t="s">
        <v>2052</v>
      </c>
      <c r="K152" s="171"/>
    </row>
    <row r="153" spans="1:11" ht="42.75" customHeight="1" x14ac:dyDescent="0.25">
      <c r="A153" s="185" t="s">
        <v>76</v>
      </c>
      <c r="B153" s="186"/>
      <c r="C153" s="186"/>
      <c r="D153" s="186"/>
      <c r="E153" s="187"/>
      <c r="F153" s="191" t="s">
        <v>152</v>
      </c>
      <c r="G153" s="191"/>
      <c r="H153" s="191"/>
      <c r="I153" s="191"/>
      <c r="J153" s="166"/>
      <c r="K153" s="166"/>
    </row>
    <row r="154" spans="1:11" ht="42.75" customHeight="1" x14ac:dyDescent="0.25">
      <c r="A154" s="3" t="s">
        <v>15</v>
      </c>
      <c r="B154" s="165" t="s">
        <v>12</v>
      </c>
      <c r="C154" s="3" t="s">
        <v>14</v>
      </c>
      <c r="D154" s="178" t="s">
        <v>2049</v>
      </c>
      <c r="E154" s="165" t="s">
        <v>8</v>
      </c>
      <c r="F154" s="165" t="s">
        <v>44</v>
      </c>
      <c r="G154" s="165" t="s">
        <v>41</v>
      </c>
      <c r="H154" s="166" t="s">
        <v>42</v>
      </c>
      <c r="I154" s="166" t="s">
        <v>43</v>
      </c>
      <c r="J154" s="165" t="s">
        <v>91</v>
      </c>
      <c r="K154" s="166" t="s">
        <v>2816</v>
      </c>
    </row>
    <row r="155" spans="1:11" ht="23.25" customHeight="1" x14ac:dyDescent="0.25">
      <c r="A155" s="199" t="s">
        <v>18</v>
      </c>
      <c r="B155" s="182">
        <v>1</v>
      </c>
      <c r="C155" s="183" t="s">
        <v>785</v>
      </c>
      <c r="D155" s="184" t="str">
        <f>"26616471"</f>
        <v>26616471</v>
      </c>
      <c r="E155" s="182" t="s">
        <v>308</v>
      </c>
      <c r="F155" s="170" t="s">
        <v>45</v>
      </c>
      <c r="G155" s="6" t="s">
        <v>309</v>
      </c>
      <c r="H155" s="169" t="s">
        <v>184</v>
      </c>
      <c r="I155" s="170" t="s">
        <v>50</v>
      </c>
      <c r="J155" s="188" t="s">
        <v>2052</v>
      </c>
      <c r="K155" s="182" t="s">
        <v>2792</v>
      </c>
    </row>
    <row r="156" spans="1:11" ht="23.25" customHeight="1" x14ac:dyDescent="0.25">
      <c r="A156" s="207"/>
      <c r="B156" s="182"/>
      <c r="C156" s="183"/>
      <c r="D156" s="184"/>
      <c r="E156" s="182"/>
      <c r="F156" s="170" t="s">
        <v>46</v>
      </c>
      <c r="G156" s="6" t="s">
        <v>309</v>
      </c>
      <c r="H156" s="169" t="s">
        <v>184</v>
      </c>
      <c r="I156" s="170" t="s">
        <v>50</v>
      </c>
      <c r="J156" s="188"/>
      <c r="K156" s="182"/>
    </row>
    <row r="157" spans="1:11" ht="23.25" customHeight="1" x14ac:dyDescent="0.25">
      <c r="A157" s="207"/>
      <c r="B157" s="182">
        <v>2</v>
      </c>
      <c r="C157" s="183" t="s">
        <v>784</v>
      </c>
      <c r="D157" s="184" t="str">
        <f>"64877446"</f>
        <v>64877446</v>
      </c>
      <c r="E157" s="182" t="s">
        <v>29</v>
      </c>
      <c r="F157" s="170" t="s">
        <v>45</v>
      </c>
      <c r="G157" s="6" t="s">
        <v>59</v>
      </c>
      <c r="H157" s="169" t="s">
        <v>60</v>
      </c>
      <c r="I157" s="169" t="s">
        <v>48</v>
      </c>
      <c r="J157" s="182" t="s">
        <v>2052</v>
      </c>
      <c r="K157" s="182" t="s">
        <v>2771</v>
      </c>
    </row>
    <row r="158" spans="1:11" ht="23.25" customHeight="1" x14ac:dyDescent="0.25">
      <c r="A158" s="200"/>
      <c r="B158" s="182"/>
      <c r="C158" s="183"/>
      <c r="D158" s="184"/>
      <c r="E158" s="182"/>
      <c r="F158" s="170" t="s">
        <v>46</v>
      </c>
      <c r="G158" s="6" t="s">
        <v>149</v>
      </c>
      <c r="H158" s="169" t="s">
        <v>34</v>
      </c>
      <c r="I158" s="169" t="s">
        <v>48</v>
      </c>
      <c r="J158" s="182"/>
      <c r="K158" s="182"/>
    </row>
    <row r="159" spans="1:11" ht="23.25" customHeight="1" x14ac:dyDescent="0.25">
      <c r="A159" s="199" t="s">
        <v>22</v>
      </c>
      <c r="B159" s="182">
        <v>1</v>
      </c>
      <c r="C159" s="183" t="s">
        <v>506</v>
      </c>
      <c r="D159" s="184" t="str">
        <f>"77892587"</f>
        <v>77892587</v>
      </c>
      <c r="E159" s="182" t="s">
        <v>507</v>
      </c>
      <c r="F159" s="170" t="s">
        <v>45</v>
      </c>
      <c r="G159" s="6" t="s">
        <v>508</v>
      </c>
      <c r="H159" s="169" t="s">
        <v>509</v>
      </c>
      <c r="I159" s="170" t="s">
        <v>48</v>
      </c>
      <c r="J159" s="188" t="s">
        <v>2052</v>
      </c>
      <c r="K159" s="182" t="s">
        <v>2772</v>
      </c>
    </row>
    <row r="160" spans="1:11" ht="23.25" customHeight="1" x14ac:dyDescent="0.25">
      <c r="A160" s="200"/>
      <c r="B160" s="182"/>
      <c r="C160" s="183"/>
      <c r="D160" s="184"/>
      <c r="E160" s="182"/>
      <c r="F160" s="170" t="s">
        <v>164</v>
      </c>
      <c r="G160" s="6" t="s">
        <v>510</v>
      </c>
      <c r="H160" s="169" t="s">
        <v>511</v>
      </c>
      <c r="I160" s="170" t="s">
        <v>48</v>
      </c>
      <c r="J160" s="188"/>
      <c r="K160" s="182"/>
    </row>
    <row r="161" spans="1:11" ht="23.25" customHeight="1" x14ac:dyDescent="0.25">
      <c r="A161" s="199" t="s">
        <v>21</v>
      </c>
      <c r="B161" s="182">
        <v>1</v>
      </c>
      <c r="C161" s="183" t="s">
        <v>1939</v>
      </c>
      <c r="D161" s="184" t="str">
        <f>"43359350"</f>
        <v>43359350</v>
      </c>
      <c r="E161" s="182" t="s">
        <v>1931</v>
      </c>
      <c r="F161" s="170" t="s">
        <v>45</v>
      </c>
      <c r="G161" s="6" t="s">
        <v>1940</v>
      </c>
      <c r="H161" s="169" t="s">
        <v>1941</v>
      </c>
      <c r="I161" s="170" t="s">
        <v>1367</v>
      </c>
      <c r="J161" s="188" t="s">
        <v>2052</v>
      </c>
      <c r="K161" s="182" t="s">
        <v>2786</v>
      </c>
    </row>
    <row r="162" spans="1:11" ht="23.25" customHeight="1" x14ac:dyDescent="0.25">
      <c r="A162" s="200"/>
      <c r="B162" s="182"/>
      <c r="C162" s="183"/>
      <c r="D162" s="184"/>
      <c r="E162" s="182"/>
      <c r="F162" s="170" t="s">
        <v>164</v>
      </c>
      <c r="G162" s="192" t="s">
        <v>109</v>
      </c>
      <c r="H162" s="192"/>
      <c r="I162" s="170" t="s">
        <v>51</v>
      </c>
      <c r="J162" s="188"/>
      <c r="K162" s="182"/>
    </row>
    <row r="163" spans="1:11" ht="42.75" customHeight="1" x14ac:dyDescent="0.25">
      <c r="A163" s="169" t="s">
        <v>1414</v>
      </c>
      <c r="B163" s="163">
        <v>1</v>
      </c>
      <c r="C163" s="169" t="s">
        <v>1430</v>
      </c>
      <c r="D163" s="179" t="str">
        <f>"51280520"</f>
        <v>51280520</v>
      </c>
      <c r="E163" s="167" t="s">
        <v>1431</v>
      </c>
      <c r="F163" s="170" t="s">
        <v>45</v>
      </c>
      <c r="G163" s="188" t="s">
        <v>109</v>
      </c>
      <c r="H163" s="188"/>
      <c r="I163" s="170" t="s">
        <v>1367</v>
      </c>
      <c r="J163" s="163" t="s">
        <v>2052</v>
      </c>
      <c r="K163" s="164" t="s">
        <v>2818</v>
      </c>
    </row>
    <row r="164" spans="1:11" ht="42.75" customHeight="1" x14ac:dyDescent="0.25">
      <c r="A164" s="209" t="s">
        <v>519</v>
      </c>
      <c r="B164" s="164">
        <v>1</v>
      </c>
      <c r="C164" s="169" t="s">
        <v>1211</v>
      </c>
      <c r="D164" s="179" t="str">
        <f>"05392147"</f>
        <v>05392147</v>
      </c>
      <c r="E164" s="163" t="s">
        <v>1142</v>
      </c>
      <c r="F164" s="170" t="s">
        <v>45</v>
      </c>
      <c r="G164" s="170" t="s">
        <v>1212</v>
      </c>
      <c r="H164" s="50" t="s">
        <v>1213</v>
      </c>
      <c r="I164" s="169" t="s">
        <v>545</v>
      </c>
      <c r="J164" s="164" t="s">
        <v>2052</v>
      </c>
      <c r="K164" s="164" t="s">
        <v>2818</v>
      </c>
    </row>
    <row r="165" spans="1:11" ht="42.75" customHeight="1" x14ac:dyDescent="0.25">
      <c r="A165" s="210"/>
      <c r="B165" s="164">
        <v>2</v>
      </c>
      <c r="C165" s="169" t="s">
        <v>1214</v>
      </c>
      <c r="D165" s="179" t="str">
        <f>"55775333"</f>
        <v>55775333</v>
      </c>
      <c r="E165" s="163" t="s">
        <v>1215</v>
      </c>
      <c r="F165" s="170" t="s">
        <v>45</v>
      </c>
      <c r="G165" s="170" t="s">
        <v>1216</v>
      </c>
      <c r="H165" s="50" t="s">
        <v>1103</v>
      </c>
      <c r="I165" s="169" t="s">
        <v>48</v>
      </c>
      <c r="J165" s="164" t="s">
        <v>2052</v>
      </c>
      <c r="K165" s="164" t="s">
        <v>2818</v>
      </c>
    </row>
    <row r="166" spans="1:11" ht="42.75" customHeight="1" x14ac:dyDescent="0.25">
      <c r="A166" s="210"/>
      <c r="B166" s="164">
        <v>3</v>
      </c>
      <c r="C166" s="169" t="s">
        <v>1217</v>
      </c>
      <c r="D166" s="179" t="str">
        <f>"92442224"</f>
        <v>92442224</v>
      </c>
      <c r="E166" s="163" t="s">
        <v>1218</v>
      </c>
      <c r="F166" s="170" t="s">
        <v>45</v>
      </c>
      <c r="G166" s="170">
        <v>37259</v>
      </c>
      <c r="H166" s="50" t="s">
        <v>1219</v>
      </c>
      <c r="I166" s="169" t="s">
        <v>48</v>
      </c>
      <c r="J166" s="164" t="s">
        <v>2052</v>
      </c>
      <c r="K166" s="164" t="s">
        <v>2818</v>
      </c>
    </row>
    <row r="167" spans="1:11" ht="42.75" customHeight="1" x14ac:dyDescent="0.25">
      <c r="A167" s="210"/>
      <c r="B167" s="164">
        <v>4</v>
      </c>
      <c r="C167" s="169" t="s">
        <v>1693</v>
      </c>
      <c r="D167" s="179" t="str">
        <f>"03823901"</f>
        <v>03823901</v>
      </c>
      <c r="E167" s="163" t="s">
        <v>1692</v>
      </c>
      <c r="F167" s="170" t="s">
        <v>45</v>
      </c>
      <c r="G167" s="170">
        <v>47816</v>
      </c>
      <c r="H167" s="50" t="s">
        <v>1824</v>
      </c>
      <c r="I167" s="169" t="s">
        <v>1792</v>
      </c>
      <c r="J167" s="164" t="s">
        <v>2052</v>
      </c>
      <c r="K167" s="164" t="s">
        <v>2752</v>
      </c>
    </row>
    <row r="168" spans="1:11" ht="42.75" customHeight="1" x14ac:dyDescent="0.25">
      <c r="A168" s="211"/>
      <c r="B168" s="168">
        <v>5</v>
      </c>
      <c r="C168" s="169" t="s">
        <v>1675</v>
      </c>
      <c r="D168" s="179" t="str">
        <f>"45252802"</f>
        <v>45252802</v>
      </c>
      <c r="E168" s="163" t="s">
        <v>1673</v>
      </c>
      <c r="F168" s="170" t="s">
        <v>45</v>
      </c>
      <c r="G168" s="16">
        <v>48362</v>
      </c>
      <c r="H168" s="168" t="s">
        <v>1088</v>
      </c>
      <c r="I168" s="16" t="s">
        <v>1792</v>
      </c>
      <c r="J168" s="164" t="s">
        <v>2052</v>
      </c>
      <c r="K168" s="164" t="s">
        <v>2755</v>
      </c>
    </row>
    <row r="169" spans="1:11" ht="42.75" customHeight="1" x14ac:dyDescent="0.25">
      <c r="A169" s="204" t="s">
        <v>77</v>
      </c>
      <c r="B169" s="205"/>
      <c r="C169" s="205"/>
      <c r="D169" s="205"/>
      <c r="E169" s="206"/>
      <c r="F169" s="190" t="s">
        <v>152</v>
      </c>
      <c r="G169" s="190"/>
      <c r="H169" s="190"/>
      <c r="I169" s="190"/>
      <c r="J169" s="8"/>
      <c r="K169" s="166"/>
    </row>
    <row r="170" spans="1:11" ht="42.75" customHeight="1" x14ac:dyDescent="0.25">
      <c r="A170" s="3" t="s">
        <v>15</v>
      </c>
      <c r="B170" s="165" t="s">
        <v>12</v>
      </c>
      <c r="C170" s="3" t="s">
        <v>14</v>
      </c>
      <c r="D170" s="178" t="s">
        <v>2049</v>
      </c>
      <c r="E170" s="165" t="s">
        <v>8</v>
      </c>
      <c r="F170" s="4" t="s">
        <v>44</v>
      </c>
      <c r="G170" s="4" t="s">
        <v>41</v>
      </c>
      <c r="H170" s="5" t="s">
        <v>42</v>
      </c>
      <c r="I170" s="3" t="s">
        <v>43</v>
      </c>
      <c r="J170" s="165" t="s">
        <v>91</v>
      </c>
      <c r="K170" s="166" t="s">
        <v>2816</v>
      </c>
    </row>
    <row r="171" spans="1:11" ht="20.25" customHeight="1" x14ac:dyDescent="0.25">
      <c r="A171" s="199" t="s">
        <v>18</v>
      </c>
      <c r="B171" s="182">
        <v>1</v>
      </c>
      <c r="C171" s="183" t="s">
        <v>1913</v>
      </c>
      <c r="D171" s="184" t="str">
        <f>"10906644"</f>
        <v>10906644</v>
      </c>
      <c r="E171" s="182" t="s">
        <v>1656</v>
      </c>
      <c r="F171" s="170" t="s">
        <v>45</v>
      </c>
      <c r="G171" s="6" t="s">
        <v>1909</v>
      </c>
      <c r="H171" s="169" t="s">
        <v>1910</v>
      </c>
      <c r="I171" s="169" t="s">
        <v>239</v>
      </c>
      <c r="J171" s="182" t="s">
        <v>2052</v>
      </c>
      <c r="K171" s="182" t="s">
        <v>2787</v>
      </c>
    </row>
    <row r="172" spans="1:11" ht="20.25" customHeight="1" x14ac:dyDescent="0.25">
      <c r="A172" s="207"/>
      <c r="B172" s="182"/>
      <c r="C172" s="183"/>
      <c r="D172" s="184"/>
      <c r="E172" s="182"/>
      <c r="F172" s="170" t="s">
        <v>164</v>
      </c>
      <c r="G172" s="6" t="s">
        <v>1909</v>
      </c>
      <c r="H172" s="20" t="s">
        <v>1911</v>
      </c>
      <c r="I172" s="169" t="s">
        <v>239</v>
      </c>
      <c r="J172" s="182"/>
      <c r="K172" s="182"/>
    </row>
    <row r="173" spans="1:11" ht="20.25" customHeight="1" x14ac:dyDescent="0.25">
      <c r="A173" s="207"/>
      <c r="B173" s="182">
        <v>2</v>
      </c>
      <c r="C173" s="183" t="s">
        <v>1912</v>
      </c>
      <c r="D173" s="184" t="str">
        <f>"33790060"</f>
        <v>33790060</v>
      </c>
      <c r="E173" s="182" t="s">
        <v>1</v>
      </c>
      <c r="F173" s="170" t="s">
        <v>45</v>
      </c>
      <c r="G173" s="6" t="s">
        <v>61</v>
      </c>
      <c r="H173" s="169" t="s">
        <v>62</v>
      </c>
      <c r="I173" s="169" t="s">
        <v>48</v>
      </c>
      <c r="J173" s="182" t="s">
        <v>2052</v>
      </c>
      <c r="K173" s="182" t="s">
        <v>2781</v>
      </c>
    </row>
    <row r="174" spans="1:11" ht="20.25" customHeight="1" x14ac:dyDescent="0.25">
      <c r="A174" s="200"/>
      <c r="B174" s="182"/>
      <c r="C174" s="183"/>
      <c r="D174" s="184"/>
      <c r="E174" s="182"/>
      <c r="F174" s="170" t="s">
        <v>46</v>
      </c>
      <c r="G174" s="6" t="s">
        <v>63</v>
      </c>
      <c r="H174" s="169" t="s">
        <v>64</v>
      </c>
      <c r="I174" s="169" t="s">
        <v>48</v>
      </c>
      <c r="J174" s="182"/>
      <c r="K174" s="182"/>
    </row>
    <row r="175" spans="1:11" ht="20.25" customHeight="1" x14ac:dyDescent="0.25">
      <c r="A175" s="199" t="s">
        <v>17</v>
      </c>
      <c r="B175" s="182">
        <v>1</v>
      </c>
      <c r="C175" s="183" t="s">
        <v>213</v>
      </c>
      <c r="D175" s="184" t="str">
        <f>"82993130"</f>
        <v>82993130</v>
      </c>
      <c r="E175" s="182" t="s">
        <v>205</v>
      </c>
      <c r="F175" s="170" t="s">
        <v>45</v>
      </c>
      <c r="G175" s="6" t="s">
        <v>211</v>
      </c>
      <c r="H175" s="170" t="s">
        <v>212</v>
      </c>
      <c r="I175" s="169" t="s">
        <v>48</v>
      </c>
      <c r="J175" s="182" t="s">
        <v>2052</v>
      </c>
      <c r="K175" s="182" t="s">
        <v>2793</v>
      </c>
    </row>
    <row r="176" spans="1:11" ht="20.25" customHeight="1" x14ac:dyDescent="0.25">
      <c r="A176" s="207"/>
      <c r="B176" s="182"/>
      <c r="C176" s="183"/>
      <c r="D176" s="184"/>
      <c r="E176" s="182"/>
      <c r="F176" s="170" t="s">
        <v>46</v>
      </c>
      <c r="G176" s="10" t="s">
        <v>215</v>
      </c>
      <c r="H176" s="170" t="s">
        <v>214</v>
      </c>
      <c r="I176" s="169" t="s">
        <v>48</v>
      </c>
      <c r="J176" s="182"/>
      <c r="K176" s="182"/>
    </row>
    <row r="177" spans="1:12" s="177" customFormat="1" ht="20.25" customHeight="1" x14ac:dyDescent="0.25">
      <c r="A177" s="207"/>
      <c r="B177" s="182">
        <v>2</v>
      </c>
      <c r="C177" s="183" t="s">
        <v>1479</v>
      </c>
      <c r="D177" s="184">
        <v>37402044</v>
      </c>
      <c r="E177" s="182" t="s">
        <v>1480</v>
      </c>
      <c r="F177" s="170" t="s">
        <v>45</v>
      </c>
      <c r="G177" s="6" t="s">
        <v>1057</v>
      </c>
      <c r="H177" s="24" t="s">
        <v>1058</v>
      </c>
      <c r="I177" s="169" t="s">
        <v>48</v>
      </c>
      <c r="J177" s="182" t="s">
        <v>2052</v>
      </c>
      <c r="K177" s="182" t="s">
        <v>2783</v>
      </c>
    </row>
    <row r="178" spans="1:12" s="177" customFormat="1" ht="20.25" customHeight="1" x14ac:dyDescent="0.25">
      <c r="A178" s="200"/>
      <c r="B178" s="182"/>
      <c r="C178" s="183"/>
      <c r="D178" s="184"/>
      <c r="E178" s="182"/>
      <c r="F178" s="170" t="s">
        <v>164</v>
      </c>
      <c r="G178" s="170" t="s">
        <v>1059</v>
      </c>
      <c r="H178" s="6" t="s">
        <v>1060</v>
      </c>
      <c r="I178" s="169" t="s">
        <v>51</v>
      </c>
      <c r="J178" s="182"/>
      <c r="K178" s="182"/>
    </row>
    <row r="179" spans="1:12" s="177" customFormat="1" ht="20.25" customHeight="1" x14ac:dyDescent="0.25">
      <c r="A179" s="199" t="s">
        <v>22</v>
      </c>
      <c r="B179" s="182">
        <v>1</v>
      </c>
      <c r="C179" s="183" t="s">
        <v>488</v>
      </c>
      <c r="D179" s="184" t="str">
        <f>"56590862"</f>
        <v>56590862</v>
      </c>
      <c r="E179" s="182" t="s">
        <v>489</v>
      </c>
      <c r="F179" s="170" t="s">
        <v>45</v>
      </c>
      <c r="G179" s="170" t="s">
        <v>491</v>
      </c>
      <c r="H179" s="170" t="s">
        <v>492</v>
      </c>
      <c r="I179" s="169" t="s">
        <v>51</v>
      </c>
      <c r="J179" s="182" t="s">
        <v>2052</v>
      </c>
      <c r="K179" s="182" t="s">
        <v>2784</v>
      </c>
    </row>
    <row r="180" spans="1:12" s="177" customFormat="1" ht="20.25" customHeight="1" x14ac:dyDescent="0.25">
      <c r="A180" s="207"/>
      <c r="B180" s="182"/>
      <c r="C180" s="183"/>
      <c r="D180" s="184"/>
      <c r="E180" s="182"/>
      <c r="F180" s="170" t="s">
        <v>164</v>
      </c>
      <c r="G180" s="170" t="s">
        <v>490</v>
      </c>
      <c r="H180" s="170" t="s">
        <v>428</v>
      </c>
      <c r="I180" s="169" t="s">
        <v>51</v>
      </c>
      <c r="J180" s="182"/>
      <c r="K180" s="182"/>
    </row>
    <row r="181" spans="1:12" s="177" customFormat="1" ht="20.25" customHeight="1" x14ac:dyDescent="0.25">
      <c r="A181" s="207"/>
      <c r="B181" s="182">
        <v>2</v>
      </c>
      <c r="C181" s="183" t="s">
        <v>1606</v>
      </c>
      <c r="D181" s="184" t="str">
        <f>"27964512"</f>
        <v>27964512</v>
      </c>
      <c r="E181" s="182" t="s">
        <v>1586</v>
      </c>
      <c r="F181" s="170" t="s">
        <v>45</v>
      </c>
      <c r="G181" s="6" t="s">
        <v>1607</v>
      </c>
      <c r="H181" s="6" t="s">
        <v>1608</v>
      </c>
      <c r="I181" s="169" t="s">
        <v>1367</v>
      </c>
      <c r="J181" s="182" t="s">
        <v>2052</v>
      </c>
      <c r="K181" s="182" t="s">
        <v>2773</v>
      </c>
    </row>
    <row r="182" spans="1:12" s="177" customFormat="1" ht="20.25" customHeight="1" x14ac:dyDescent="0.25">
      <c r="A182" s="200"/>
      <c r="B182" s="182"/>
      <c r="C182" s="183"/>
      <c r="D182" s="184"/>
      <c r="E182" s="182"/>
      <c r="F182" s="170" t="s">
        <v>164</v>
      </c>
      <c r="G182" s="6" t="s">
        <v>96</v>
      </c>
      <c r="H182" s="6" t="s">
        <v>291</v>
      </c>
      <c r="I182" s="169" t="s">
        <v>1367</v>
      </c>
      <c r="J182" s="182"/>
      <c r="K182" s="182"/>
    </row>
    <row r="183" spans="1:12" s="177" customFormat="1" ht="20.25" customHeight="1" x14ac:dyDescent="0.25">
      <c r="A183" s="199" t="s">
        <v>262</v>
      </c>
      <c r="B183" s="182">
        <v>1</v>
      </c>
      <c r="C183" s="183" t="s">
        <v>423</v>
      </c>
      <c r="D183" s="184" t="str">
        <f>"90130138"</f>
        <v>90130138</v>
      </c>
      <c r="E183" s="182" t="s">
        <v>424</v>
      </c>
      <c r="F183" s="170" t="s">
        <v>45</v>
      </c>
      <c r="G183" s="170" t="s">
        <v>425</v>
      </c>
      <c r="H183" s="170" t="s">
        <v>426</v>
      </c>
      <c r="I183" s="169" t="s">
        <v>51</v>
      </c>
      <c r="J183" s="182" t="s">
        <v>2052</v>
      </c>
      <c r="K183" s="182" t="s">
        <v>2784</v>
      </c>
    </row>
    <row r="184" spans="1:12" s="177" customFormat="1" ht="20.25" customHeight="1" x14ac:dyDescent="0.25">
      <c r="A184" s="200"/>
      <c r="B184" s="182"/>
      <c r="C184" s="183"/>
      <c r="D184" s="184"/>
      <c r="E184" s="182"/>
      <c r="F184" s="170" t="s">
        <v>164</v>
      </c>
      <c r="G184" s="15" t="s">
        <v>468</v>
      </c>
      <c r="H184" s="168" t="s">
        <v>428</v>
      </c>
      <c r="I184" s="169" t="s">
        <v>51</v>
      </c>
      <c r="J184" s="182"/>
      <c r="K184" s="182"/>
    </row>
    <row r="185" spans="1:12" ht="42.75" customHeight="1" x14ac:dyDescent="0.25">
      <c r="A185" s="169" t="s">
        <v>2749</v>
      </c>
      <c r="B185" s="163">
        <v>1</v>
      </c>
      <c r="C185" s="169" t="s">
        <v>228</v>
      </c>
      <c r="D185" s="179" t="str">
        <f>"38938284"</f>
        <v>38938284</v>
      </c>
      <c r="E185" s="163" t="s">
        <v>227</v>
      </c>
      <c r="F185" s="188" t="s">
        <v>165</v>
      </c>
      <c r="G185" s="188"/>
      <c r="H185" s="188"/>
      <c r="I185" s="188"/>
      <c r="J185" s="163" t="s">
        <v>2052</v>
      </c>
      <c r="K185" s="164" t="s">
        <v>2794</v>
      </c>
    </row>
    <row r="186" spans="1:12" ht="21" customHeight="1" x14ac:dyDescent="0.25">
      <c r="A186" s="199" t="s">
        <v>21</v>
      </c>
      <c r="B186" s="182">
        <v>1</v>
      </c>
      <c r="C186" s="183" t="s">
        <v>1630</v>
      </c>
      <c r="D186" s="184">
        <v>91255217</v>
      </c>
      <c r="E186" s="182" t="s">
        <v>1631</v>
      </c>
      <c r="F186" s="170" t="s">
        <v>45</v>
      </c>
      <c r="G186" s="170" t="s">
        <v>1632</v>
      </c>
      <c r="H186" s="170" t="s">
        <v>1633</v>
      </c>
      <c r="I186" s="169" t="s">
        <v>1367</v>
      </c>
      <c r="J186" s="182" t="s">
        <v>2052</v>
      </c>
      <c r="K186" s="182" t="s">
        <v>2795</v>
      </c>
    </row>
    <row r="187" spans="1:12" ht="21" customHeight="1" x14ac:dyDescent="0.25">
      <c r="A187" s="207"/>
      <c r="B187" s="182"/>
      <c r="C187" s="183"/>
      <c r="D187" s="184"/>
      <c r="E187" s="182"/>
      <c r="F187" s="170" t="s">
        <v>164</v>
      </c>
      <c r="G187" s="193" t="s">
        <v>109</v>
      </c>
      <c r="H187" s="193"/>
      <c r="I187" s="169" t="s">
        <v>1367</v>
      </c>
      <c r="J187" s="182"/>
      <c r="K187" s="182"/>
      <c r="L187" s="9" t="s">
        <v>1938</v>
      </c>
    </row>
    <row r="188" spans="1:12" ht="21" customHeight="1" x14ac:dyDescent="0.25">
      <c r="A188" s="207"/>
      <c r="B188" s="182">
        <v>2</v>
      </c>
      <c r="C188" s="183" t="s">
        <v>1660</v>
      </c>
      <c r="D188" s="184" t="str">
        <f>"85109549"</f>
        <v>85109549</v>
      </c>
      <c r="E188" s="182" t="s">
        <v>1661</v>
      </c>
      <c r="F188" s="170" t="s">
        <v>45</v>
      </c>
      <c r="G188" s="170" t="s">
        <v>1662</v>
      </c>
      <c r="H188" s="170" t="s">
        <v>1663</v>
      </c>
      <c r="I188" s="169" t="s">
        <v>1367</v>
      </c>
      <c r="J188" s="182" t="s">
        <v>2052</v>
      </c>
      <c r="K188" s="182" t="s">
        <v>2795</v>
      </c>
    </row>
    <row r="189" spans="1:12" ht="21" customHeight="1" x14ac:dyDescent="0.25">
      <c r="A189" s="200"/>
      <c r="B189" s="182"/>
      <c r="C189" s="183"/>
      <c r="D189" s="184"/>
      <c r="E189" s="182"/>
      <c r="F189" s="170" t="s">
        <v>164</v>
      </c>
      <c r="G189" s="193" t="s">
        <v>109</v>
      </c>
      <c r="H189" s="193"/>
      <c r="I189" s="169"/>
      <c r="J189" s="182"/>
      <c r="K189" s="182"/>
    </row>
    <row r="190" spans="1:12" ht="42.75" customHeight="1" x14ac:dyDescent="0.25">
      <c r="A190" s="199" t="s">
        <v>1414</v>
      </c>
      <c r="B190" s="163">
        <v>1</v>
      </c>
      <c r="C190" s="170" t="s">
        <v>560</v>
      </c>
      <c r="D190" s="179" t="str">
        <f>"77905729"</f>
        <v>77905729</v>
      </c>
      <c r="E190" s="163" t="s">
        <v>559</v>
      </c>
      <c r="F190" s="170" t="s">
        <v>45</v>
      </c>
      <c r="G190" s="7" t="s">
        <v>642</v>
      </c>
      <c r="H190" s="7" t="s">
        <v>589</v>
      </c>
      <c r="I190" s="170" t="s">
        <v>48</v>
      </c>
      <c r="J190" s="164" t="s">
        <v>2052</v>
      </c>
      <c r="K190" s="164" t="s">
        <v>2786</v>
      </c>
    </row>
    <row r="191" spans="1:12" ht="42.75" customHeight="1" x14ac:dyDescent="0.25">
      <c r="A191" s="207"/>
      <c r="B191" s="163">
        <v>2</v>
      </c>
      <c r="C191" s="170" t="s">
        <v>1947</v>
      </c>
      <c r="D191" s="179" t="str">
        <f>"17198599"</f>
        <v>17198599</v>
      </c>
      <c r="E191" s="167" t="s">
        <v>1948</v>
      </c>
      <c r="F191" s="170" t="s">
        <v>45</v>
      </c>
      <c r="G191" s="7" t="s">
        <v>1949</v>
      </c>
      <c r="H191" s="7" t="s">
        <v>1950</v>
      </c>
      <c r="I191" s="170" t="s">
        <v>1367</v>
      </c>
      <c r="J191" s="164" t="s">
        <v>2052</v>
      </c>
      <c r="K191" s="164" t="s">
        <v>2753</v>
      </c>
    </row>
    <row r="192" spans="1:12" ht="42.75" customHeight="1" x14ac:dyDescent="0.25">
      <c r="A192" s="200"/>
      <c r="B192" s="163">
        <v>3</v>
      </c>
      <c r="C192" s="170" t="s">
        <v>2074</v>
      </c>
      <c r="D192" s="179" t="str">
        <f>"50329286"</f>
        <v>50329286</v>
      </c>
      <c r="E192" s="167" t="s">
        <v>2071</v>
      </c>
      <c r="F192" s="170" t="s">
        <v>45</v>
      </c>
      <c r="G192" s="7" t="s">
        <v>2075</v>
      </c>
      <c r="H192" s="7" t="s">
        <v>2076</v>
      </c>
      <c r="I192" s="170" t="s">
        <v>1367</v>
      </c>
      <c r="J192" s="164" t="s">
        <v>2052</v>
      </c>
      <c r="K192" s="164"/>
    </row>
    <row r="193" spans="1:11" ht="42.75" customHeight="1" x14ac:dyDescent="0.25">
      <c r="A193" s="199" t="s">
        <v>519</v>
      </c>
      <c r="B193" s="163">
        <v>1</v>
      </c>
      <c r="C193" s="170" t="s">
        <v>1093</v>
      </c>
      <c r="D193" s="179" t="str">
        <f>"26059522"</f>
        <v>26059522</v>
      </c>
      <c r="E193" s="163" t="s">
        <v>1076</v>
      </c>
      <c r="F193" s="170" t="s">
        <v>45</v>
      </c>
      <c r="G193" s="170" t="s">
        <v>1094</v>
      </c>
      <c r="H193" s="7" t="s">
        <v>1095</v>
      </c>
      <c r="I193" s="170" t="s">
        <v>50</v>
      </c>
      <c r="J193" s="164" t="s">
        <v>2052</v>
      </c>
      <c r="K193" s="164" t="s">
        <v>2775</v>
      </c>
    </row>
    <row r="194" spans="1:11" ht="42.75" customHeight="1" x14ac:dyDescent="0.25">
      <c r="A194" s="207"/>
      <c r="B194" s="163">
        <v>2</v>
      </c>
      <c r="C194" s="170" t="s">
        <v>1225</v>
      </c>
      <c r="D194" s="179" t="str">
        <f>"88227074"</f>
        <v>88227074</v>
      </c>
      <c r="E194" s="163" t="s">
        <v>1226</v>
      </c>
      <c r="F194" s="170" t="s">
        <v>45</v>
      </c>
      <c r="G194" s="170" t="s">
        <v>1227</v>
      </c>
      <c r="H194" s="7" t="s">
        <v>1228</v>
      </c>
      <c r="I194" s="170" t="s">
        <v>48</v>
      </c>
      <c r="J194" s="164" t="s">
        <v>2052</v>
      </c>
      <c r="K194" s="164" t="s">
        <v>2775</v>
      </c>
    </row>
    <row r="195" spans="1:11" ht="42.75" customHeight="1" x14ac:dyDescent="0.25">
      <c r="A195" s="200"/>
      <c r="B195" s="163">
        <v>3</v>
      </c>
      <c r="C195" s="170" t="s">
        <v>1229</v>
      </c>
      <c r="D195" s="179" t="str">
        <f>"36257081"</f>
        <v>36257081</v>
      </c>
      <c r="E195" s="163" t="s">
        <v>1074</v>
      </c>
      <c r="F195" s="170" t="s">
        <v>45</v>
      </c>
      <c r="G195" s="170">
        <v>37972</v>
      </c>
      <c r="H195" s="7" t="s">
        <v>1230</v>
      </c>
      <c r="I195" s="170" t="s">
        <v>48</v>
      </c>
      <c r="J195" s="164" t="s">
        <v>2052</v>
      </c>
      <c r="K195" s="164" t="s">
        <v>2775</v>
      </c>
    </row>
    <row r="196" spans="1:11" ht="42.75" customHeight="1" x14ac:dyDescent="0.25">
      <c r="A196" s="169" t="s">
        <v>460</v>
      </c>
      <c r="B196" s="163">
        <v>1</v>
      </c>
      <c r="C196" s="170" t="s">
        <v>1544</v>
      </c>
      <c r="D196" s="179" t="str">
        <f>"37706491"</f>
        <v>37706491</v>
      </c>
      <c r="E196" s="167" t="s">
        <v>1545</v>
      </c>
      <c r="F196" s="170" t="s">
        <v>45</v>
      </c>
      <c r="G196" s="7" t="s">
        <v>1546</v>
      </c>
      <c r="H196" s="7" t="s">
        <v>1515</v>
      </c>
      <c r="I196" s="170" t="s">
        <v>1367</v>
      </c>
      <c r="J196" s="164" t="s">
        <v>2052</v>
      </c>
      <c r="K196" s="164" t="s">
        <v>2775</v>
      </c>
    </row>
    <row r="197" spans="1:11" ht="42.75" customHeight="1" x14ac:dyDescent="0.25">
      <c r="A197" s="169" t="s">
        <v>459</v>
      </c>
      <c r="B197" s="163">
        <v>1</v>
      </c>
      <c r="C197" s="16" t="s">
        <v>1627</v>
      </c>
      <c r="D197" s="179" t="str">
        <f>"35047644"</f>
        <v>35047644</v>
      </c>
      <c r="E197" s="164" t="s">
        <v>1628</v>
      </c>
      <c r="F197" s="169" t="s">
        <v>45</v>
      </c>
      <c r="G197" s="193" t="s">
        <v>109</v>
      </c>
      <c r="H197" s="193"/>
      <c r="I197" s="169" t="s">
        <v>1367</v>
      </c>
      <c r="J197" s="164" t="s">
        <v>2052</v>
      </c>
      <c r="K197" s="171" t="s">
        <v>2755</v>
      </c>
    </row>
    <row r="198" spans="1:11" ht="42.75" customHeight="1" x14ac:dyDescent="0.25">
      <c r="A198" s="204" t="s">
        <v>1547</v>
      </c>
      <c r="B198" s="205"/>
      <c r="C198" s="205"/>
      <c r="D198" s="205"/>
      <c r="E198" s="206"/>
      <c r="F198" s="190" t="s">
        <v>152</v>
      </c>
      <c r="G198" s="190"/>
      <c r="H198" s="190"/>
      <c r="I198" s="190"/>
      <c r="J198" s="8"/>
      <c r="K198" s="166"/>
    </row>
    <row r="199" spans="1:11" ht="42.75" customHeight="1" x14ac:dyDescent="0.25">
      <c r="A199" s="3" t="s">
        <v>15</v>
      </c>
      <c r="B199" s="165" t="s">
        <v>12</v>
      </c>
      <c r="C199" s="3" t="s">
        <v>14</v>
      </c>
      <c r="D199" s="178" t="s">
        <v>2049</v>
      </c>
      <c r="E199" s="165" t="s">
        <v>8</v>
      </c>
      <c r="F199" s="4" t="s">
        <v>44</v>
      </c>
      <c r="G199" s="4" t="s">
        <v>41</v>
      </c>
      <c r="H199" s="5" t="s">
        <v>42</v>
      </c>
      <c r="I199" s="3" t="s">
        <v>43</v>
      </c>
      <c r="J199" s="165" t="s">
        <v>91</v>
      </c>
      <c r="K199" s="166" t="s">
        <v>2816</v>
      </c>
    </row>
    <row r="200" spans="1:11" ht="24" customHeight="1" x14ac:dyDescent="0.25">
      <c r="A200" s="199" t="s">
        <v>18</v>
      </c>
      <c r="B200" s="201">
        <v>1</v>
      </c>
      <c r="C200" s="209" t="s">
        <v>2063</v>
      </c>
      <c r="D200" s="212" t="str">
        <f>"62059030"</f>
        <v>62059030</v>
      </c>
      <c r="E200" s="201" t="s">
        <v>310</v>
      </c>
      <c r="F200" s="15" t="s">
        <v>45</v>
      </c>
      <c r="G200" s="30" t="s">
        <v>311</v>
      </c>
      <c r="H200" s="16" t="s">
        <v>312</v>
      </c>
      <c r="I200" s="170" t="s">
        <v>48</v>
      </c>
      <c r="J200" s="182" t="s">
        <v>2052</v>
      </c>
      <c r="K200" s="196" t="s">
        <v>2790</v>
      </c>
    </row>
    <row r="201" spans="1:11" ht="24" customHeight="1" x14ac:dyDescent="0.25">
      <c r="A201" s="207"/>
      <c r="B201" s="203"/>
      <c r="C201" s="210"/>
      <c r="D201" s="213"/>
      <c r="E201" s="203"/>
      <c r="F201" s="15" t="s">
        <v>164</v>
      </c>
      <c r="G201" s="30" t="s">
        <v>316</v>
      </c>
      <c r="H201" s="16" t="s">
        <v>313</v>
      </c>
      <c r="I201" s="170" t="s">
        <v>48</v>
      </c>
      <c r="J201" s="182"/>
      <c r="K201" s="197"/>
    </row>
    <row r="202" spans="1:11" ht="24" customHeight="1" x14ac:dyDescent="0.25">
      <c r="A202" s="207"/>
      <c r="B202" s="202"/>
      <c r="C202" s="211"/>
      <c r="D202" s="214"/>
      <c r="E202" s="202"/>
      <c r="F202" s="15" t="s">
        <v>283</v>
      </c>
      <c r="G202" s="30" t="s">
        <v>314</v>
      </c>
      <c r="H202" s="16" t="s">
        <v>315</v>
      </c>
      <c r="I202" s="170" t="s">
        <v>48</v>
      </c>
      <c r="J202" s="182"/>
      <c r="K202" s="198"/>
    </row>
    <row r="203" spans="1:11" ht="24" customHeight="1" x14ac:dyDescent="0.25">
      <c r="A203" s="207"/>
      <c r="B203" s="182">
        <v>2</v>
      </c>
      <c r="C203" s="183" t="s">
        <v>80</v>
      </c>
      <c r="D203" s="184" t="str">
        <f>"48685482"</f>
        <v>48685482</v>
      </c>
      <c r="E203" s="182" t="s">
        <v>3</v>
      </c>
      <c r="F203" s="170" t="s">
        <v>45</v>
      </c>
      <c r="G203" s="6" t="s">
        <v>100</v>
      </c>
      <c r="H203" s="6" t="s">
        <v>102</v>
      </c>
      <c r="I203" s="170" t="s">
        <v>48</v>
      </c>
      <c r="J203" s="188" t="s">
        <v>2052</v>
      </c>
      <c r="K203" s="182" t="s">
        <v>2796</v>
      </c>
    </row>
    <row r="204" spans="1:11" ht="24" customHeight="1" x14ac:dyDescent="0.25">
      <c r="A204" s="207"/>
      <c r="B204" s="182"/>
      <c r="C204" s="183"/>
      <c r="D204" s="184"/>
      <c r="E204" s="182"/>
      <c r="F204" s="170" t="s">
        <v>46</v>
      </c>
      <c r="G204" s="6" t="s">
        <v>101</v>
      </c>
      <c r="H204" s="6" t="s">
        <v>103</v>
      </c>
      <c r="I204" s="170" t="s">
        <v>48</v>
      </c>
      <c r="J204" s="188"/>
      <c r="K204" s="182"/>
    </row>
    <row r="205" spans="1:11" ht="24" customHeight="1" x14ac:dyDescent="0.25">
      <c r="A205" s="207"/>
      <c r="B205" s="182">
        <v>3</v>
      </c>
      <c r="C205" s="183" t="s">
        <v>185</v>
      </c>
      <c r="D205" s="184" t="str">
        <f>"94976995"</f>
        <v>94976995</v>
      </c>
      <c r="E205" s="182" t="s">
        <v>186</v>
      </c>
      <c r="F205" s="170" t="s">
        <v>45</v>
      </c>
      <c r="G205" s="6" t="s">
        <v>187</v>
      </c>
      <c r="H205" s="170" t="s">
        <v>188</v>
      </c>
      <c r="I205" s="170" t="s">
        <v>48</v>
      </c>
      <c r="J205" s="182" t="s">
        <v>2052</v>
      </c>
      <c r="K205" s="182" t="s">
        <v>2797</v>
      </c>
    </row>
    <row r="206" spans="1:11" ht="24" customHeight="1" x14ac:dyDescent="0.25">
      <c r="A206" s="207"/>
      <c r="B206" s="182"/>
      <c r="C206" s="183"/>
      <c r="D206" s="184"/>
      <c r="E206" s="182"/>
      <c r="F206" s="170" t="s">
        <v>150</v>
      </c>
      <c r="G206" s="6" t="s">
        <v>189</v>
      </c>
      <c r="H206" s="170" t="s">
        <v>190</v>
      </c>
      <c r="I206" s="170" t="s">
        <v>167</v>
      </c>
      <c r="J206" s="182"/>
      <c r="K206" s="182"/>
    </row>
    <row r="207" spans="1:11" ht="24" customHeight="1" x14ac:dyDescent="0.25">
      <c r="A207" s="207"/>
      <c r="B207" s="182">
        <v>4</v>
      </c>
      <c r="C207" s="183" t="s">
        <v>20</v>
      </c>
      <c r="D207" s="184" t="str">
        <f>"10393653"</f>
        <v>10393653</v>
      </c>
      <c r="E207" s="182" t="s">
        <v>10</v>
      </c>
      <c r="F207" s="170" t="s">
        <v>45</v>
      </c>
      <c r="G207" s="6" t="s">
        <v>96</v>
      </c>
      <c r="H207" s="6" t="s">
        <v>97</v>
      </c>
      <c r="I207" s="170" t="s">
        <v>48</v>
      </c>
      <c r="J207" s="188" t="s">
        <v>2052</v>
      </c>
      <c r="K207" s="182" t="s">
        <v>2777</v>
      </c>
    </row>
    <row r="208" spans="1:11" ht="24" customHeight="1" x14ac:dyDescent="0.25">
      <c r="A208" s="207"/>
      <c r="B208" s="182"/>
      <c r="C208" s="183"/>
      <c r="D208" s="184"/>
      <c r="E208" s="182"/>
      <c r="F208" s="170" t="s">
        <v>46</v>
      </c>
      <c r="G208" s="6" t="s">
        <v>98</v>
      </c>
      <c r="H208" s="6" t="s">
        <v>99</v>
      </c>
      <c r="I208" s="170" t="s">
        <v>48</v>
      </c>
      <c r="J208" s="188"/>
      <c r="K208" s="182"/>
    </row>
    <row r="209" spans="1:11" ht="24" customHeight="1" x14ac:dyDescent="0.25">
      <c r="A209" s="207"/>
      <c r="B209" s="182">
        <v>5</v>
      </c>
      <c r="C209" s="183" t="s">
        <v>418</v>
      </c>
      <c r="D209" s="184" t="str">
        <f>"11301989"</f>
        <v>11301989</v>
      </c>
      <c r="E209" s="182" t="s">
        <v>413</v>
      </c>
      <c r="F209" s="170" t="s">
        <v>45</v>
      </c>
      <c r="G209" s="170" t="s">
        <v>419</v>
      </c>
      <c r="H209" s="170" t="s">
        <v>420</v>
      </c>
      <c r="I209" s="170" t="s">
        <v>51</v>
      </c>
      <c r="J209" s="188" t="s">
        <v>2052</v>
      </c>
      <c r="K209" s="182" t="s">
        <v>2771</v>
      </c>
    </row>
    <row r="210" spans="1:11" ht="24" customHeight="1" x14ac:dyDescent="0.25">
      <c r="A210" s="207"/>
      <c r="B210" s="182"/>
      <c r="C210" s="183"/>
      <c r="D210" s="184"/>
      <c r="E210" s="182"/>
      <c r="F210" s="170" t="s">
        <v>164</v>
      </c>
      <c r="G210" s="170" t="s">
        <v>421</v>
      </c>
      <c r="H210" s="170" t="s">
        <v>422</v>
      </c>
      <c r="I210" s="170" t="s">
        <v>51</v>
      </c>
      <c r="J210" s="188"/>
      <c r="K210" s="182"/>
    </row>
    <row r="211" spans="1:11" ht="24" customHeight="1" x14ac:dyDescent="0.25">
      <c r="A211" s="207"/>
      <c r="B211" s="182">
        <v>6</v>
      </c>
      <c r="C211" s="183" t="s">
        <v>257</v>
      </c>
      <c r="D211" s="184" t="str">
        <f>"70747236"</f>
        <v>70747236</v>
      </c>
      <c r="E211" s="182" t="s">
        <v>237</v>
      </c>
      <c r="F211" s="170" t="s">
        <v>45</v>
      </c>
      <c r="G211" s="6" t="s">
        <v>259</v>
      </c>
      <c r="H211" s="170" t="s">
        <v>258</v>
      </c>
      <c r="I211" s="50" t="s">
        <v>239</v>
      </c>
      <c r="J211" s="182" t="s">
        <v>2052</v>
      </c>
      <c r="K211" s="182" t="s">
        <v>2787</v>
      </c>
    </row>
    <row r="212" spans="1:11" ht="24" customHeight="1" x14ac:dyDescent="0.25">
      <c r="A212" s="207"/>
      <c r="B212" s="182"/>
      <c r="C212" s="183"/>
      <c r="D212" s="184"/>
      <c r="E212" s="182"/>
      <c r="F212" s="170" t="s">
        <v>164</v>
      </c>
      <c r="G212" s="6" t="s">
        <v>259</v>
      </c>
      <c r="H212" s="170" t="s">
        <v>258</v>
      </c>
      <c r="I212" s="50" t="s">
        <v>239</v>
      </c>
      <c r="J212" s="182"/>
      <c r="K212" s="182"/>
    </row>
    <row r="213" spans="1:11" ht="24" customHeight="1" x14ac:dyDescent="0.25">
      <c r="A213" s="207"/>
      <c r="B213" s="201">
        <v>7</v>
      </c>
      <c r="C213" s="209" t="s">
        <v>285</v>
      </c>
      <c r="D213" s="212" t="str">
        <f>"76500357"</f>
        <v>76500357</v>
      </c>
      <c r="E213" s="201" t="s">
        <v>284</v>
      </c>
      <c r="F213" s="15" t="s">
        <v>45</v>
      </c>
      <c r="G213" s="30" t="s">
        <v>286</v>
      </c>
      <c r="H213" s="16" t="s">
        <v>287</v>
      </c>
      <c r="I213" s="170" t="s">
        <v>48</v>
      </c>
      <c r="J213" s="182" t="s">
        <v>2052</v>
      </c>
      <c r="K213" s="182" t="s">
        <v>2798</v>
      </c>
    </row>
    <row r="214" spans="1:11" ht="24" customHeight="1" x14ac:dyDescent="0.25">
      <c r="A214" s="207"/>
      <c r="B214" s="203"/>
      <c r="C214" s="210"/>
      <c r="D214" s="213"/>
      <c r="E214" s="203"/>
      <c r="F214" s="15" t="s">
        <v>164</v>
      </c>
      <c r="G214" s="30" t="s">
        <v>288</v>
      </c>
      <c r="H214" s="16" t="s">
        <v>202</v>
      </c>
      <c r="I214" s="170" t="s">
        <v>48</v>
      </c>
      <c r="J214" s="182"/>
      <c r="K214" s="182"/>
    </row>
    <row r="215" spans="1:11" ht="24" customHeight="1" x14ac:dyDescent="0.25">
      <c r="A215" s="207"/>
      <c r="B215" s="202"/>
      <c r="C215" s="211"/>
      <c r="D215" s="214"/>
      <c r="E215" s="202"/>
      <c r="F215" s="15" t="s">
        <v>263</v>
      </c>
      <c r="G215" s="30" t="s">
        <v>289</v>
      </c>
      <c r="H215" s="16" t="s">
        <v>290</v>
      </c>
      <c r="I215" s="170" t="s">
        <v>48</v>
      </c>
      <c r="J215" s="182"/>
      <c r="K215" s="182"/>
    </row>
    <row r="216" spans="1:11" ht="24" customHeight="1" x14ac:dyDescent="0.25">
      <c r="A216" s="207"/>
      <c r="B216" s="182">
        <v>8</v>
      </c>
      <c r="C216" s="183" t="s">
        <v>486</v>
      </c>
      <c r="D216" s="184" t="str">
        <f>"69555205"</f>
        <v>69555205</v>
      </c>
      <c r="E216" s="182" t="s">
        <v>487</v>
      </c>
      <c r="F216" s="170" t="s">
        <v>45</v>
      </c>
      <c r="G216" s="10" t="s">
        <v>493</v>
      </c>
      <c r="H216" s="170" t="s">
        <v>494</v>
      </c>
      <c r="I216" s="170" t="s">
        <v>48</v>
      </c>
      <c r="J216" s="182" t="s">
        <v>2052</v>
      </c>
      <c r="K216" s="182" t="s">
        <v>2787</v>
      </c>
    </row>
    <row r="217" spans="1:11" ht="24" customHeight="1" x14ac:dyDescent="0.25">
      <c r="A217" s="207"/>
      <c r="B217" s="182"/>
      <c r="C217" s="183"/>
      <c r="D217" s="184"/>
      <c r="E217" s="182"/>
      <c r="F217" s="170" t="s">
        <v>164</v>
      </c>
      <c r="G217" s="18" t="s">
        <v>495</v>
      </c>
      <c r="H217" s="16" t="s">
        <v>496</v>
      </c>
      <c r="I217" s="170" t="s">
        <v>48</v>
      </c>
      <c r="J217" s="182"/>
      <c r="K217" s="182"/>
    </row>
    <row r="218" spans="1:11" ht="24" customHeight="1" x14ac:dyDescent="0.25">
      <c r="A218" s="207"/>
      <c r="B218" s="182">
        <v>9</v>
      </c>
      <c r="C218" s="183" t="s">
        <v>2760</v>
      </c>
      <c r="D218" s="184">
        <v>30830309</v>
      </c>
      <c r="E218" s="182" t="s">
        <v>2761</v>
      </c>
      <c r="F218" s="170" t="s">
        <v>45</v>
      </c>
      <c r="G218" s="10" t="s">
        <v>2762</v>
      </c>
      <c r="H218" s="170" t="s">
        <v>2763</v>
      </c>
      <c r="I218" s="170" t="s">
        <v>163</v>
      </c>
      <c r="J218" s="182" t="s">
        <v>2052</v>
      </c>
      <c r="K218" s="182" t="s">
        <v>2787</v>
      </c>
    </row>
    <row r="219" spans="1:11" ht="24" customHeight="1" x14ac:dyDescent="0.25">
      <c r="A219" s="200"/>
      <c r="B219" s="182"/>
      <c r="C219" s="183"/>
      <c r="D219" s="184"/>
      <c r="E219" s="182"/>
      <c r="F219" s="170" t="s">
        <v>164</v>
      </c>
      <c r="G219" s="18" t="s">
        <v>2764</v>
      </c>
      <c r="H219" s="16" t="s">
        <v>2765</v>
      </c>
      <c r="I219" s="170" t="s">
        <v>163</v>
      </c>
      <c r="J219" s="182"/>
      <c r="K219" s="182"/>
    </row>
    <row r="220" spans="1:11" ht="24" customHeight="1" x14ac:dyDescent="0.25">
      <c r="A220" s="199" t="s">
        <v>17</v>
      </c>
      <c r="B220" s="201">
        <v>1</v>
      </c>
      <c r="C220" s="209" t="s">
        <v>513</v>
      </c>
      <c r="D220" s="212" t="str">
        <f>"30425119"</f>
        <v>30425119</v>
      </c>
      <c r="E220" s="201" t="s">
        <v>514</v>
      </c>
      <c r="F220" s="170" t="s">
        <v>45</v>
      </c>
      <c r="G220" s="10" t="s">
        <v>515</v>
      </c>
      <c r="H220" s="170" t="s">
        <v>516</v>
      </c>
      <c r="I220" s="170" t="s">
        <v>48</v>
      </c>
      <c r="J220" s="182" t="s">
        <v>2052</v>
      </c>
      <c r="K220" s="182" t="s">
        <v>2793</v>
      </c>
    </row>
    <row r="221" spans="1:11" ht="24" customHeight="1" x14ac:dyDescent="0.25">
      <c r="A221" s="207"/>
      <c r="B221" s="203"/>
      <c r="C221" s="210"/>
      <c r="D221" s="213"/>
      <c r="E221" s="203"/>
      <c r="F221" s="170" t="s">
        <v>164</v>
      </c>
      <c r="G221" s="18" t="s">
        <v>517</v>
      </c>
      <c r="H221" s="16" t="s">
        <v>518</v>
      </c>
      <c r="I221" s="170" t="s">
        <v>48</v>
      </c>
      <c r="J221" s="182"/>
      <c r="K221" s="182"/>
    </row>
    <row r="222" spans="1:11" ht="24" customHeight="1" x14ac:dyDescent="0.25">
      <c r="A222" s="200"/>
      <c r="B222" s="202"/>
      <c r="C222" s="211"/>
      <c r="D222" s="214"/>
      <c r="E222" s="202"/>
      <c r="F222" s="170" t="s">
        <v>283</v>
      </c>
      <c r="G222" s="193" t="s">
        <v>109</v>
      </c>
      <c r="H222" s="193"/>
      <c r="I222" s="170" t="s">
        <v>48</v>
      </c>
      <c r="J222" s="182"/>
      <c r="K222" s="182"/>
    </row>
    <row r="223" spans="1:11" ht="24" customHeight="1" x14ac:dyDescent="0.25">
      <c r="A223" s="199" t="s">
        <v>22</v>
      </c>
      <c r="B223" s="201">
        <v>1</v>
      </c>
      <c r="C223" s="209" t="s">
        <v>634</v>
      </c>
      <c r="D223" s="212" t="str">
        <f>"21476861"</f>
        <v>21476861</v>
      </c>
      <c r="E223" s="201" t="s">
        <v>635</v>
      </c>
      <c r="F223" s="170" t="s">
        <v>45</v>
      </c>
      <c r="G223" s="10" t="s">
        <v>636</v>
      </c>
      <c r="H223" s="170" t="s">
        <v>637</v>
      </c>
      <c r="I223" s="170" t="s">
        <v>48</v>
      </c>
      <c r="J223" s="182" t="s">
        <v>2052</v>
      </c>
      <c r="K223" s="182" t="s">
        <v>2799</v>
      </c>
    </row>
    <row r="224" spans="1:11" ht="24" customHeight="1" x14ac:dyDescent="0.25">
      <c r="A224" s="207"/>
      <c r="B224" s="203"/>
      <c r="C224" s="210"/>
      <c r="D224" s="213"/>
      <c r="E224" s="203"/>
      <c r="F224" s="170" t="s">
        <v>164</v>
      </c>
      <c r="G224" s="18" t="s">
        <v>638</v>
      </c>
      <c r="H224" s="16" t="s">
        <v>292</v>
      </c>
      <c r="I224" s="170" t="s">
        <v>48</v>
      </c>
      <c r="J224" s="182"/>
      <c r="K224" s="182"/>
    </row>
    <row r="225" spans="1:11" ht="24" customHeight="1" x14ac:dyDescent="0.25">
      <c r="A225" s="207"/>
      <c r="B225" s="202"/>
      <c r="C225" s="211"/>
      <c r="D225" s="214"/>
      <c r="E225" s="202"/>
      <c r="F225" s="170" t="s">
        <v>283</v>
      </c>
      <c r="G225" s="193" t="s">
        <v>109</v>
      </c>
      <c r="H225" s="193"/>
      <c r="I225" s="170" t="s">
        <v>48</v>
      </c>
      <c r="J225" s="182"/>
      <c r="K225" s="182"/>
    </row>
    <row r="226" spans="1:11" ht="24" customHeight="1" x14ac:dyDescent="0.25">
      <c r="A226" s="207"/>
      <c r="B226" s="201">
        <v>2</v>
      </c>
      <c r="C226" s="209" t="s">
        <v>922</v>
      </c>
      <c r="D226" s="212" t="str">
        <f>"85465216"</f>
        <v>85465216</v>
      </c>
      <c r="E226" s="201" t="s">
        <v>917</v>
      </c>
      <c r="F226" s="170" t="s">
        <v>45</v>
      </c>
      <c r="G226" s="10" t="s">
        <v>923</v>
      </c>
      <c r="H226" s="170" t="s">
        <v>307</v>
      </c>
      <c r="I226" s="170" t="s">
        <v>48</v>
      </c>
      <c r="J226" s="182" t="s">
        <v>2052</v>
      </c>
      <c r="K226" s="182" t="s">
        <v>2784</v>
      </c>
    </row>
    <row r="227" spans="1:11" ht="24" customHeight="1" x14ac:dyDescent="0.25">
      <c r="A227" s="207"/>
      <c r="B227" s="203"/>
      <c r="C227" s="210"/>
      <c r="D227" s="213"/>
      <c r="E227" s="203"/>
      <c r="F227" s="170" t="s">
        <v>164</v>
      </c>
      <c r="G227" s="18" t="s">
        <v>924</v>
      </c>
      <c r="H227" s="15" t="s">
        <v>925</v>
      </c>
      <c r="I227" s="170" t="s">
        <v>48</v>
      </c>
      <c r="J227" s="182"/>
      <c r="K227" s="182"/>
    </row>
    <row r="228" spans="1:11" ht="24" customHeight="1" x14ac:dyDescent="0.25">
      <c r="A228" s="207"/>
      <c r="B228" s="202"/>
      <c r="C228" s="211"/>
      <c r="D228" s="214"/>
      <c r="E228" s="202"/>
      <c r="F228" s="170" t="s">
        <v>283</v>
      </c>
      <c r="G228" s="18" t="s">
        <v>926</v>
      </c>
      <c r="H228" s="15" t="s">
        <v>927</v>
      </c>
      <c r="I228" s="170" t="s">
        <v>48</v>
      </c>
      <c r="J228" s="182"/>
      <c r="K228" s="182"/>
    </row>
    <row r="229" spans="1:11" ht="24" customHeight="1" x14ac:dyDescent="0.25">
      <c r="A229" s="207"/>
      <c r="B229" s="182">
        <v>3</v>
      </c>
      <c r="C229" s="183" t="s">
        <v>541</v>
      </c>
      <c r="D229" s="184" t="str">
        <f>"39762715"</f>
        <v>39762715</v>
      </c>
      <c r="E229" s="182" t="s">
        <v>540</v>
      </c>
      <c r="F229" s="170" t="s">
        <v>45</v>
      </c>
      <c r="G229" s="10" t="s">
        <v>2053</v>
      </c>
      <c r="H229" s="170" t="s">
        <v>2054</v>
      </c>
      <c r="I229" s="170" t="s">
        <v>1367</v>
      </c>
      <c r="J229" s="182" t="s">
        <v>2052</v>
      </c>
      <c r="K229" s="182" t="s">
        <v>2800</v>
      </c>
    </row>
    <row r="230" spans="1:11" ht="24" customHeight="1" x14ac:dyDescent="0.25">
      <c r="A230" s="207"/>
      <c r="B230" s="182"/>
      <c r="C230" s="183"/>
      <c r="D230" s="184"/>
      <c r="E230" s="182"/>
      <c r="F230" s="170" t="s">
        <v>263</v>
      </c>
      <c r="G230" s="10" t="s">
        <v>2055</v>
      </c>
      <c r="H230" s="7" t="s">
        <v>2056</v>
      </c>
      <c r="I230" s="170" t="s">
        <v>1367</v>
      </c>
      <c r="J230" s="182"/>
      <c r="K230" s="182"/>
    </row>
    <row r="231" spans="1:11" ht="24" customHeight="1" x14ac:dyDescent="0.25">
      <c r="A231" s="207"/>
      <c r="B231" s="182">
        <v>4</v>
      </c>
      <c r="C231" s="183" t="s">
        <v>1018</v>
      </c>
      <c r="D231" s="184" t="str">
        <f>"64264546"</f>
        <v>64264546</v>
      </c>
      <c r="E231" s="182" t="s">
        <v>1019</v>
      </c>
      <c r="F231" s="170" t="s">
        <v>45</v>
      </c>
      <c r="G231" s="7" t="s">
        <v>1020</v>
      </c>
      <c r="H231" s="24" t="s">
        <v>1022</v>
      </c>
      <c r="I231" s="170" t="s">
        <v>48</v>
      </c>
      <c r="J231" s="182" t="s">
        <v>2052</v>
      </c>
      <c r="K231" s="182" t="s">
        <v>2784</v>
      </c>
    </row>
    <row r="232" spans="1:11" ht="24" customHeight="1" x14ac:dyDescent="0.25">
      <c r="A232" s="207"/>
      <c r="B232" s="182"/>
      <c r="C232" s="183"/>
      <c r="D232" s="184"/>
      <c r="E232" s="182"/>
      <c r="F232" s="170" t="s">
        <v>164</v>
      </c>
      <c r="G232" s="7" t="s">
        <v>1021</v>
      </c>
      <c r="H232" s="10" t="s">
        <v>1022</v>
      </c>
      <c r="I232" s="170" t="s">
        <v>48</v>
      </c>
      <c r="J232" s="182"/>
      <c r="K232" s="182"/>
    </row>
    <row r="233" spans="1:11" ht="24" customHeight="1" x14ac:dyDescent="0.25">
      <c r="A233" s="207"/>
      <c r="B233" s="182">
        <v>5</v>
      </c>
      <c r="C233" s="183" t="s">
        <v>1010</v>
      </c>
      <c r="D233" s="184" t="str">
        <f>"32129106"</f>
        <v>32129106</v>
      </c>
      <c r="E233" s="182" t="s">
        <v>999</v>
      </c>
      <c r="F233" s="170" t="s">
        <v>45</v>
      </c>
      <c r="G233" s="10" t="s">
        <v>1011</v>
      </c>
      <c r="H233" s="10" t="s">
        <v>1012</v>
      </c>
      <c r="I233" s="170" t="s">
        <v>48</v>
      </c>
      <c r="J233" s="182" t="s">
        <v>2052</v>
      </c>
      <c r="K233" s="182" t="s">
        <v>2785</v>
      </c>
    </row>
    <row r="234" spans="1:11" ht="24" customHeight="1" x14ac:dyDescent="0.25">
      <c r="A234" s="207"/>
      <c r="B234" s="182"/>
      <c r="C234" s="183"/>
      <c r="D234" s="184"/>
      <c r="E234" s="182"/>
      <c r="F234" s="170" t="s">
        <v>164</v>
      </c>
      <c r="G234" s="7" t="s">
        <v>1013</v>
      </c>
      <c r="H234" s="10" t="s">
        <v>582</v>
      </c>
      <c r="I234" s="170" t="s">
        <v>48</v>
      </c>
      <c r="J234" s="182"/>
      <c r="K234" s="182"/>
    </row>
    <row r="235" spans="1:11" ht="24" customHeight="1" x14ac:dyDescent="0.25">
      <c r="A235" s="207"/>
      <c r="B235" s="182">
        <v>5</v>
      </c>
      <c r="C235" s="183" t="s">
        <v>2064</v>
      </c>
      <c r="D235" s="184" t="str">
        <f>"88298763"</f>
        <v>88298763</v>
      </c>
      <c r="E235" s="182" t="s">
        <v>2065</v>
      </c>
      <c r="F235" s="170" t="s">
        <v>45</v>
      </c>
      <c r="G235" s="7" t="s">
        <v>2066</v>
      </c>
      <c r="H235" s="24" t="s">
        <v>2040</v>
      </c>
      <c r="I235" s="170" t="s">
        <v>48</v>
      </c>
      <c r="J235" s="182" t="s">
        <v>2052</v>
      </c>
      <c r="K235" s="182" t="s">
        <v>2773</v>
      </c>
    </row>
    <row r="236" spans="1:11" ht="24" customHeight="1" x14ac:dyDescent="0.25">
      <c r="A236" s="200"/>
      <c r="B236" s="182"/>
      <c r="C236" s="183"/>
      <c r="D236" s="184"/>
      <c r="E236" s="182"/>
      <c r="F236" s="170" t="s">
        <v>164</v>
      </c>
      <c r="G236" s="188" t="s">
        <v>109</v>
      </c>
      <c r="H236" s="188"/>
      <c r="I236" s="170" t="s">
        <v>1367</v>
      </c>
      <c r="J236" s="182"/>
      <c r="K236" s="182"/>
    </row>
    <row r="237" spans="1:11" ht="24" customHeight="1" x14ac:dyDescent="0.25">
      <c r="A237" s="199" t="s">
        <v>21</v>
      </c>
      <c r="B237" s="182">
        <v>1</v>
      </c>
      <c r="C237" s="183" t="s">
        <v>1400</v>
      </c>
      <c r="D237" s="184" t="str">
        <f>"56111075"</f>
        <v>56111075</v>
      </c>
      <c r="E237" s="182" t="s">
        <v>1401</v>
      </c>
      <c r="F237" s="170" t="s">
        <v>45</v>
      </c>
      <c r="G237" s="10" t="s">
        <v>1402</v>
      </c>
      <c r="H237" s="10" t="s">
        <v>1403</v>
      </c>
      <c r="I237" s="170" t="s">
        <v>48</v>
      </c>
      <c r="J237" s="188" t="s">
        <v>2052</v>
      </c>
      <c r="K237" s="182" t="s">
        <v>2773</v>
      </c>
    </row>
    <row r="238" spans="1:11" ht="24" customHeight="1" x14ac:dyDescent="0.25">
      <c r="A238" s="207"/>
      <c r="B238" s="182"/>
      <c r="C238" s="183"/>
      <c r="D238" s="184"/>
      <c r="E238" s="182"/>
      <c r="F238" s="170" t="s">
        <v>164</v>
      </c>
      <c r="G238" s="188" t="s">
        <v>109</v>
      </c>
      <c r="H238" s="188"/>
      <c r="I238" s="170" t="s">
        <v>48</v>
      </c>
      <c r="J238" s="188"/>
      <c r="K238" s="182"/>
    </row>
    <row r="239" spans="1:11" ht="24" customHeight="1" x14ac:dyDescent="0.25">
      <c r="A239" s="207"/>
      <c r="B239" s="182">
        <v>2</v>
      </c>
      <c r="C239" s="183" t="s">
        <v>1483</v>
      </c>
      <c r="D239" s="184" t="str">
        <f>"44876770"</f>
        <v>44876770</v>
      </c>
      <c r="E239" s="182" t="s">
        <v>1524</v>
      </c>
      <c r="F239" s="170" t="s">
        <v>45</v>
      </c>
      <c r="G239" s="7" t="s">
        <v>1484</v>
      </c>
      <c r="H239" s="10" t="s">
        <v>1484</v>
      </c>
      <c r="I239" s="170" t="s">
        <v>1367</v>
      </c>
      <c r="J239" s="188" t="s">
        <v>2052</v>
      </c>
      <c r="K239" s="182" t="s">
        <v>2786</v>
      </c>
    </row>
    <row r="240" spans="1:11" ht="24" customHeight="1" x14ac:dyDescent="0.25">
      <c r="A240" s="207"/>
      <c r="B240" s="182"/>
      <c r="C240" s="183"/>
      <c r="D240" s="184"/>
      <c r="E240" s="182"/>
      <c r="F240" s="170" t="s">
        <v>263</v>
      </c>
      <c r="G240" s="188" t="s">
        <v>109</v>
      </c>
      <c r="H240" s="188"/>
      <c r="I240" s="170" t="s">
        <v>1367</v>
      </c>
      <c r="J240" s="188"/>
      <c r="K240" s="182"/>
    </row>
    <row r="241" spans="1:11" ht="24" customHeight="1" x14ac:dyDescent="0.25">
      <c r="A241" s="207"/>
      <c r="B241" s="201">
        <v>3</v>
      </c>
      <c r="C241" s="209" t="s">
        <v>1587</v>
      </c>
      <c r="D241" s="212" t="str">
        <f>"65722817"</f>
        <v>65722817</v>
      </c>
      <c r="E241" s="201" t="s">
        <v>1586</v>
      </c>
      <c r="F241" s="170" t="s">
        <v>45</v>
      </c>
      <c r="G241" s="10" t="s">
        <v>1588</v>
      </c>
      <c r="H241" s="7" t="s">
        <v>1589</v>
      </c>
      <c r="I241" s="170" t="s">
        <v>1367</v>
      </c>
      <c r="J241" s="188" t="s">
        <v>2052</v>
      </c>
      <c r="K241" s="196" t="s">
        <v>2786</v>
      </c>
    </row>
    <row r="242" spans="1:11" ht="24" customHeight="1" x14ac:dyDescent="0.25">
      <c r="A242" s="207"/>
      <c r="B242" s="203"/>
      <c r="C242" s="210"/>
      <c r="D242" s="213"/>
      <c r="E242" s="203"/>
      <c r="F242" s="170" t="s">
        <v>164</v>
      </c>
      <c r="G242" s="10" t="s">
        <v>1590</v>
      </c>
      <c r="H242" s="7" t="s">
        <v>1591</v>
      </c>
      <c r="I242" s="170" t="s">
        <v>1367</v>
      </c>
      <c r="J242" s="188"/>
      <c r="K242" s="197"/>
    </row>
    <row r="243" spans="1:11" ht="24" customHeight="1" x14ac:dyDescent="0.25">
      <c r="A243" s="207"/>
      <c r="B243" s="202"/>
      <c r="C243" s="211"/>
      <c r="D243" s="214"/>
      <c r="E243" s="202"/>
      <c r="F243" s="170" t="s">
        <v>283</v>
      </c>
      <c r="G243" s="188" t="s">
        <v>109</v>
      </c>
      <c r="H243" s="188"/>
      <c r="I243" s="170" t="s">
        <v>1367</v>
      </c>
      <c r="J243" s="188"/>
      <c r="K243" s="198"/>
    </row>
    <row r="244" spans="1:11" ht="24" customHeight="1" x14ac:dyDescent="0.25">
      <c r="A244" s="207"/>
      <c r="B244" s="182">
        <v>4</v>
      </c>
      <c r="C244" s="183" t="s">
        <v>1636</v>
      </c>
      <c r="D244" s="184" t="str">
        <f>"45690958"</f>
        <v>45690958</v>
      </c>
      <c r="E244" s="182" t="s">
        <v>1637</v>
      </c>
      <c r="F244" s="170" t="s">
        <v>45</v>
      </c>
      <c r="G244" s="7" t="s">
        <v>1638</v>
      </c>
      <c r="H244" s="7" t="s">
        <v>1639</v>
      </c>
      <c r="I244" s="170" t="s">
        <v>1367</v>
      </c>
      <c r="J244" s="188" t="s">
        <v>2052</v>
      </c>
      <c r="K244" s="182" t="s">
        <v>2786</v>
      </c>
    </row>
    <row r="245" spans="1:11" ht="24" customHeight="1" x14ac:dyDescent="0.25">
      <c r="A245" s="207"/>
      <c r="B245" s="182"/>
      <c r="C245" s="183"/>
      <c r="D245" s="184"/>
      <c r="E245" s="182"/>
      <c r="F245" s="170" t="s">
        <v>164</v>
      </c>
      <c r="G245" s="188" t="s">
        <v>109</v>
      </c>
      <c r="H245" s="188"/>
      <c r="I245" s="170" t="s">
        <v>1367</v>
      </c>
      <c r="J245" s="188"/>
      <c r="K245" s="182"/>
    </row>
    <row r="246" spans="1:11" ht="24" customHeight="1" x14ac:dyDescent="0.25">
      <c r="A246" s="207"/>
      <c r="B246" s="182">
        <v>5</v>
      </c>
      <c r="C246" s="183" t="s">
        <v>1646</v>
      </c>
      <c r="D246" s="184" t="str">
        <f>"70038478"</f>
        <v>70038478</v>
      </c>
      <c r="E246" s="182" t="s">
        <v>1953</v>
      </c>
      <c r="F246" s="170" t="s">
        <v>45</v>
      </c>
      <c r="G246" s="7" t="s">
        <v>1647</v>
      </c>
      <c r="H246" s="7" t="s">
        <v>474</v>
      </c>
      <c r="I246" s="170" t="s">
        <v>1367</v>
      </c>
      <c r="J246" s="188" t="s">
        <v>2052</v>
      </c>
      <c r="K246" s="182" t="s">
        <v>2786</v>
      </c>
    </row>
    <row r="247" spans="1:11" ht="24" customHeight="1" x14ac:dyDescent="0.25">
      <c r="A247" s="207"/>
      <c r="B247" s="182"/>
      <c r="C247" s="183"/>
      <c r="D247" s="184"/>
      <c r="E247" s="182"/>
      <c r="F247" s="170" t="s">
        <v>164</v>
      </c>
      <c r="G247" s="188" t="s">
        <v>109</v>
      </c>
      <c r="H247" s="188"/>
      <c r="I247" s="170" t="s">
        <v>1367</v>
      </c>
      <c r="J247" s="188"/>
      <c r="K247" s="182"/>
    </row>
    <row r="248" spans="1:11" ht="24" customHeight="1" x14ac:dyDescent="0.25">
      <c r="A248" s="207"/>
      <c r="B248" s="182">
        <v>6</v>
      </c>
      <c r="C248" s="183" t="s">
        <v>547</v>
      </c>
      <c r="D248" s="184" t="str">
        <f>"46593716"</f>
        <v>46593716</v>
      </c>
      <c r="E248" s="182" t="s">
        <v>1935</v>
      </c>
      <c r="F248" s="170" t="s">
        <v>45</v>
      </c>
      <c r="G248" s="7" t="s">
        <v>1936</v>
      </c>
      <c r="H248" s="7" t="s">
        <v>1937</v>
      </c>
      <c r="I248" s="170" t="s">
        <v>1367</v>
      </c>
      <c r="J248" s="188" t="s">
        <v>2052</v>
      </c>
      <c r="K248" s="182" t="s">
        <v>2786</v>
      </c>
    </row>
    <row r="249" spans="1:11" ht="24" customHeight="1" x14ac:dyDescent="0.25">
      <c r="A249" s="207"/>
      <c r="B249" s="182"/>
      <c r="C249" s="183"/>
      <c r="D249" s="184"/>
      <c r="E249" s="182"/>
      <c r="F249" s="170" t="s">
        <v>164</v>
      </c>
      <c r="G249" s="188" t="s">
        <v>109</v>
      </c>
      <c r="H249" s="188"/>
      <c r="I249" s="170" t="s">
        <v>1367</v>
      </c>
      <c r="J249" s="188"/>
      <c r="K249" s="182"/>
    </row>
    <row r="250" spans="1:11" ht="24" customHeight="1" x14ac:dyDescent="0.25">
      <c r="A250" s="207"/>
      <c r="B250" s="182">
        <v>7</v>
      </c>
      <c r="C250" s="183" t="s">
        <v>2024</v>
      </c>
      <c r="D250" s="184" t="str">
        <f>"27337518"</f>
        <v>27337518</v>
      </c>
      <c r="E250" s="182" t="s">
        <v>2025</v>
      </c>
      <c r="F250" s="170" t="s">
        <v>45</v>
      </c>
      <c r="G250" s="7" t="s">
        <v>2026</v>
      </c>
      <c r="H250" s="7" t="s">
        <v>520</v>
      </c>
      <c r="I250" s="170" t="s">
        <v>1367</v>
      </c>
      <c r="J250" s="188" t="s">
        <v>2052</v>
      </c>
      <c r="K250" s="182" t="s">
        <v>2786</v>
      </c>
    </row>
    <row r="251" spans="1:11" ht="24" customHeight="1" x14ac:dyDescent="0.25">
      <c r="A251" s="200"/>
      <c r="B251" s="182"/>
      <c r="C251" s="183"/>
      <c r="D251" s="184"/>
      <c r="E251" s="182"/>
      <c r="F251" s="170" t="s">
        <v>164</v>
      </c>
      <c r="G251" s="188" t="s">
        <v>109</v>
      </c>
      <c r="H251" s="188"/>
      <c r="I251" s="170" t="s">
        <v>1367</v>
      </c>
      <c r="J251" s="188"/>
      <c r="K251" s="182"/>
    </row>
    <row r="252" spans="1:11" ht="42.75" customHeight="1" x14ac:dyDescent="0.25">
      <c r="A252" s="199" t="s">
        <v>519</v>
      </c>
      <c r="B252" s="163">
        <v>1</v>
      </c>
      <c r="C252" s="34" t="s">
        <v>658</v>
      </c>
      <c r="D252" s="179" t="str">
        <f>"70347008"</f>
        <v>70347008</v>
      </c>
      <c r="E252" s="168" t="s">
        <v>653</v>
      </c>
      <c r="F252" s="16" t="s">
        <v>45</v>
      </c>
      <c r="G252" s="16" t="s">
        <v>661</v>
      </c>
      <c r="H252" s="15" t="s">
        <v>662</v>
      </c>
      <c r="I252" s="16" t="s">
        <v>48</v>
      </c>
      <c r="J252" s="168" t="s">
        <v>2052</v>
      </c>
      <c r="K252" s="171"/>
    </row>
    <row r="253" spans="1:11" ht="42.75" customHeight="1" x14ac:dyDescent="0.25">
      <c r="A253" s="207"/>
      <c r="B253" s="163">
        <v>2</v>
      </c>
      <c r="C253" s="34" t="s">
        <v>910</v>
      </c>
      <c r="D253" s="179" t="str">
        <f>"84201166"</f>
        <v>84201166</v>
      </c>
      <c r="E253" s="168" t="s">
        <v>653</v>
      </c>
      <c r="F253" s="16" t="s">
        <v>45</v>
      </c>
      <c r="G253" s="30">
        <v>48333</v>
      </c>
      <c r="H253" s="15" t="s">
        <v>543</v>
      </c>
      <c r="I253" s="16" t="s">
        <v>663</v>
      </c>
      <c r="J253" s="168" t="s">
        <v>2052</v>
      </c>
      <c r="K253" s="171"/>
    </row>
    <row r="254" spans="1:11" ht="42.75" customHeight="1" x14ac:dyDescent="0.25">
      <c r="A254" s="207"/>
      <c r="B254" s="163">
        <v>3</v>
      </c>
      <c r="C254" s="34" t="s">
        <v>911</v>
      </c>
      <c r="D254" s="179" t="str">
        <f>"20349284"</f>
        <v>20349284</v>
      </c>
      <c r="E254" s="168" t="s">
        <v>653</v>
      </c>
      <c r="F254" s="16" t="s">
        <v>45</v>
      </c>
      <c r="G254" s="16" t="s">
        <v>664</v>
      </c>
      <c r="H254" s="15" t="s">
        <v>665</v>
      </c>
      <c r="I254" s="16" t="s">
        <v>48</v>
      </c>
      <c r="J254" s="168" t="s">
        <v>2052</v>
      </c>
      <c r="K254" s="171"/>
    </row>
    <row r="255" spans="1:11" ht="42.75" customHeight="1" x14ac:dyDescent="0.25">
      <c r="A255" s="207"/>
      <c r="B255" s="163">
        <v>4</v>
      </c>
      <c r="C255" s="34" t="s">
        <v>667</v>
      </c>
      <c r="D255" s="179" t="str">
        <f>"51599994"</f>
        <v>51599994</v>
      </c>
      <c r="E255" s="168" t="s">
        <v>653</v>
      </c>
      <c r="F255" s="16" t="s">
        <v>45</v>
      </c>
      <c r="G255" s="30">
        <v>93535</v>
      </c>
      <c r="H255" s="15" t="s">
        <v>668</v>
      </c>
      <c r="I255" s="16" t="s">
        <v>669</v>
      </c>
      <c r="J255" s="168" t="s">
        <v>2052</v>
      </c>
      <c r="K255" s="171"/>
    </row>
    <row r="256" spans="1:11" ht="42.75" customHeight="1" x14ac:dyDescent="0.25">
      <c r="A256" s="207"/>
      <c r="B256" s="163">
        <v>5</v>
      </c>
      <c r="C256" s="34" t="s">
        <v>666</v>
      </c>
      <c r="D256" s="179" t="str">
        <f>"93860423"</f>
        <v>93860423</v>
      </c>
      <c r="E256" s="168" t="s">
        <v>653</v>
      </c>
      <c r="F256" s="16" t="s">
        <v>45</v>
      </c>
      <c r="G256" s="16" t="s">
        <v>671</v>
      </c>
      <c r="H256" s="15" t="s">
        <v>292</v>
      </c>
      <c r="I256" s="16" t="s">
        <v>48</v>
      </c>
      <c r="J256" s="168" t="s">
        <v>2052</v>
      </c>
      <c r="K256" s="171"/>
    </row>
    <row r="257" spans="1:11" ht="42.75" customHeight="1" x14ac:dyDescent="0.25">
      <c r="A257" s="207"/>
      <c r="B257" s="163">
        <v>6</v>
      </c>
      <c r="C257" s="34" t="s">
        <v>670</v>
      </c>
      <c r="D257" s="179" t="str">
        <f>"53292008"</f>
        <v>53292008</v>
      </c>
      <c r="E257" s="168" t="s">
        <v>653</v>
      </c>
      <c r="F257" s="16" t="s">
        <v>45</v>
      </c>
      <c r="G257" s="30">
        <v>55941</v>
      </c>
      <c r="H257" s="15" t="s">
        <v>674</v>
      </c>
      <c r="I257" s="16" t="s">
        <v>663</v>
      </c>
      <c r="J257" s="168" t="s">
        <v>2052</v>
      </c>
      <c r="K257" s="171"/>
    </row>
    <row r="258" spans="1:11" ht="42.75" customHeight="1" x14ac:dyDescent="0.25">
      <c r="A258" s="207"/>
      <c r="B258" s="163">
        <v>7</v>
      </c>
      <c r="C258" s="34" t="s">
        <v>672</v>
      </c>
      <c r="D258" s="179" t="str">
        <f>"79737060"</f>
        <v>79737060</v>
      </c>
      <c r="E258" s="168" t="s">
        <v>653</v>
      </c>
      <c r="F258" s="16" t="s">
        <v>45</v>
      </c>
      <c r="G258" s="16" t="s">
        <v>677</v>
      </c>
      <c r="H258" s="15" t="s">
        <v>678</v>
      </c>
      <c r="I258" s="16" t="s">
        <v>51</v>
      </c>
      <c r="J258" s="168" t="s">
        <v>2052</v>
      </c>
      <c r="K258" s="171"/>
    </row>
    <row r="259" spans="1:11" ht="42.75" customHeight="1" x14ac:dyDescent="0.25">
      <c r="A259" s="207"/>
      <c r="B259" s="163">
        <v>8</v>
      </c>
      <c r="C259" s="34" t="s">
        <v>673</v>
      </c>
      <c r="D259" s="179" t="str">
        <f>"15896659"</f>
        <v>15896659</v>
      </c>
      <c r="E259" s="168" t="s">
        <v>653</v>
      </c>
      <c r="F259" s="16" t="s">
        <v>45</v>
      </c>
      <c r="G259" s="16" t="s">
        <v>679</v>
      </c>
      <c r="H259" s="15" t="s">
        <v>680</v>
      </c>
      <c r="I259" s="16" t="s">
        <v>48</v>
      </c>
      <c r="J259" s="168" t="s">
        <v>2052</v>
      </c>
      <c r="K259" s="171"/>
    </row>
    <row r="260" spans="1:11" ht="42.75" customHeight="1" x14ac:dyDescent="0.25">
      <c r="A260" s="207"/>
      <c r="B260" s="163">
        <v>9</v>
      </c>
      <c r="C260" s="34" t="s">
        <v>675</v>
      </c>
      <c r="D260" s="179" t="str">
        <f>"43449852"</f>
        <v>43449852</v>
      </c>
      <c r="E260" s="168" t="s">
        <v>653</v>
      </c>
      <c r="F260" s="16" t="s">
        <v>45</v>
      </c>
      <c r="G260" s="30" t="s">
        <v>967</v>
      </c>
      <c r="H260" s="15" t="s">
        <v>968</v>
      </c>
      <c r="I260" s="16" t="s">
        <v>48</v>
      </c>
      <c r="J260" s="168" t="s">
        <v>2052</v>
      </c>
      <c r="K260" s="171"/>
    </row>
    <row r="261" spans="1:11" ht="42.75" customHeight="1" x14ac:dyDescent="0.25">
      <c r="A261" s="207"/>
      <c r="B261" s="163">
        <v>10</v>
      </c>
      <c r="C261" s="34" t="s">
        <v>676</v>
      </c>
      <c r="D261" s="179" t="str">
        <f>"11192378"</f>
        <v>11192378</v>
      </c>
      <c r="E261" s="168" t="s">
        <v>653</v>
      </c>
      <c r="F261" s="16" t="s">
        <v>45</v>
      </c>
      <c r="G261" s="16" t="s">
        <v>681</v>
      </c>
      <c r="H261" s="15" t="s">
        <v>682</v>
      </c>
      <c r="I261" s="16" t="s">
        <v>51</v>
      </c>
      <c r="J261" s="168" t="s">
        <v>2052</v>
      </c>
      <c r="K261" s="171"/>
    </row>
    <row r="262" spans="1:11" ht="42.75" customHeight="1" x14ac:dyDescent="0.25">
      <c r="A262" s="207"/>
      <c r="B262" s="163">
        <v>11</v>
      </c>
      <c r="C262" s="34" t="s">
        <v>720</v>
      </c>
      <c r="D262" s="179" t="str">
        <f>"07418555"</f>
        <v>07418555</v>
      </c>
      <c r="E262" s="168" t="s">
        <v>645</v>
      </c>
      <c r="F262" s="16" t="s">
        <v>45</v>
      </c>
      <c r="G262" s="16" t="s">
        <v>721</v>
      </c>
      <c r="H262" s="15" t="s">
        <v>722</v>
      </c>
      <c r="I262" s="16" t="s">
        <v>47</v>
      </c>
      <c r="J262" s="168" t="s">
        <v>2052</v>
      </c>
      <c r="K262" s="171"/>
    </row>
    <row r="263" spans="1:11" ht="42.75" customHeight="1" x14ac:dyDescent="0.25">
      <c r="A263" s="207"/>
      <c r="B263" s="163">
        <v>12</v>
      </c>
      <c r="C263" s="34" t="s">
        <v>810</v>
      </c>
      <c r="D263" s="179" t="str">
        <f>"75898812"</f>
        <v>75898812</v>
      </c>
      <c r="E263" s="168" t="s">
        <v>801</v>
      </c>
      <c r="F263" s="16" t="s">
        <v>45</v>
      </c>
      <c r="G263" s="30" t="s">
        <v>812</v>
      </c>
      <c r="H263" s="15" t="s">
        <v>811</v>
      </c>
      <c r="I263" s="16" t="s">
        <v>48</v>
      </c>
      <c r="J263" s="168" t="s">
        <v>2052</v>
      </c>
      <c r="K263" s="171"/>
    </row>
    <row r="264" spans="1:11" ht="42.75" customHeight="1" x14ac:dyDescent="0.25">
      <c r="A264" s="207"/>
      <c r="B264" s="163">
        <v>13</v>
      </c>
      <c r="C264" s="34" t="s">
        <v>805</v>
      </c>
      <c r="D264" s="179" t="str">
        <f>"77392232"</f>
        <v>77392232</v>
      </c>
      <c r="E264" s="168" t="s">
        <v>804</v>
      </c>
      <c r="F264" s="16" t="s">
        <v>45</v>
      </c>
      <c r="G264" s="16" t="s">
        <v>806</v>
      </c>
      <c r="H264" s="15" t="s">
        <v>807</v>
      </c>
      <c r="I264" s="16" t="s">
        <v>48</v>
      </c>
      <c r="J264" s="168" t="s">
        <v>2052</v>
      </c>
      <c r="K264" s="171"/>
    </row>
    <row r="265" spans="1:11" ht="42.75" customHeight="1" x14ac:dyDescent="0.25">
      <c r="A265" s="207"/>
      <c r="B265" s="163">
        <v>14</v>
      </c>
      <c r="C265" s="34" t="s">
        <v>829</v>
      </c>
      <c r="D265" s="179" t="str">
        <f>"46379470"</f>
        <v>46379470</v>
      </c>
      <c r="E265" s="168" t="s">
        <v>823</v>
      </c>
      <c r="F265" s="16" t="s">
        <v>45</v>
      </c>
      <c r="G265" s="16" t="s">
        <v>830</v>
      </c>
      <c r="H265" s="15" t="s">
        <v>831</v>
      </c>
      <c r="I265" s="16" t="s">
        <v>95</v>
      </c>
      <c r="J265" s="168" t="s">
        <v>2052</v>
      </c>
      <c r="K265" s="171"/>
    </row>
    <row r="266" spans="1:11" ht="42.75" customHeight="1" x14ac:dyDescent="0.25">
      <c r="A266" s="207"/>
      <c r="B266" s="163">
        <v>15</v>
      </c>
      <c r="C266" s="34" t="s">
        <v>881</v>
      </c>
      <c r="D266" s="179" t="str">
        <f>"37762721"</f>
        <v>37762721</v>
      </c>
      <c r="E266" s="168" t="s">
        <v>917</v>
      </c>
      <c r="F266" s="16" t="s">
        <v>45</v>
      </c>
      <c r="G266" s="16" t="s">
        <v>882</v>
      </c>
      <c r="H266" s="15" t="s">
        <v>917</v>
      </c>
      <c r="I266" s="16" t="s">
        <v>47</v>
      </c>
      <c r="J266" s="168" t="s">
        <v>2052</v>
      </c>
      <c r="K266" s="171"/>
    </row>
    <row r="267" spans="1:11" ht="42.75" customHeight="1" x14ac:dyDescent="0.25">
      <c r="A267" s="207"/>
      <c r="B267" s="163">
        <v>16</v>
      </c>
      <c r="C267" s="34" t="s">
        <v>1159</v>
      </c>
      <c r="D267" s="179" t="str">
        <f>"54322462"</f>
        <v>54322462</v>
      </c>
      <c r="E267" s="168" t="s">
        <v>1067</v>
      </c>
      <c r="F267" s="16" t="s">
        <v>45</v>
      </c>
      <c r="G267" s="16" t="s">
        <v>1160</v>
      </c>
      <c r="H267" s="15" t="s">
        <v>1161</v>
      </c>
      <c r="I267" s="16" t="s">
        <v>48</v>
      </c>
      <c r="J267" s="168" t="s">
        <v>2052</v>
      </c>
      <c r="K267" s="171"/>
    </row>
    <row r="268" spans="1:11" ht="42.75" customHeight="1" x14ac:dyDescent="0.25">
      <c r="A268" s="207"/>
      <c r="B268" s="163">
        <v>17</v>
      </c>
      <c r="C268" s="34" t="s">
        <v>1162</v>
      </c>
      <c r="D268" s="179" t="str">
        <f>"52493984"</f>
        <v>52493984</v>
      </c>
      <c r="E268" s="168" t="s">
        <v>1153</v>
      </c>
      <c r="F268" s="16" t="s">
        <v>45</v>
      </c>
      <c r="G268" s="16" t="s">
        <v>1163</v>
      </c>
      <c r="H268" s="15" t="s">
        <v>1164</v>
      </c>
      <c r="I268" s="16" t="s">
        <v>48</v>
      </c>
      <c r="J268" s="168" t="s">
        <v>2052</v>
      </c>
      <c r="K268" s="171"/>
    </row>
    <row r="269" spans="1:11" ht="42.75" customHeight="1" x14ac:dyDescent="0.25">
      <c r="A269" s="207"/>
      <c r="B269" s="163">
        <v>18</v>
      </c>
      <c r="C269" s="34" t="s">
        <v>1165</v>
      </c>
      <c r="D269" s="179" t="str">
        <f>"75412272"</f>
        <v>75412272</v>
      </c>
      <c r="E269" s="168" t="s">
        <v>1067</v>
      </c>
      <c r="F269" s="16" t="s">
        <v>45</v>
      </c>
      <c r="G269" s="16" t="s">
        <v>1166</v>
      </c>
      <c r="H269" s="15" t="s">
        <v>1167</v>
      </c>
      <c r="I269" s="16" t="s">
        <v>48</v>
      </c>
      <c r="J269" s="168" t="s">
        <v>2052</v>
      </c>
      <c r="K269" s="171"/>
    </row>
    <row r="270" spans="1:11" ht="42.75" customHeight="1" x14ac:dyDescent="0.25">
      <c r="A270" s="207"/>
      <c r="B270" s="163">
        <v>19</v>
      </c>
      <c r="C270" s="34" t="s">
        <v>1117</v>
      </c>
      <c r="D270" s="179" t="str">
        <f>"72087310"</f>
        <v>72087310</v>
      </c>
      <c r="E270" s="168" t="s">
        <v>1067</v>
      </c>
      <c r="F270" s="16" t="s">
        <v>45</v>
      </c>
      <c r="G270" s="16" t="s">
        <v>1118</v>
      </c>
      <c r="H270" s="15" t="s">
        <v>561</v>
      </c>
      <c r="I270" s="16" t="s">
        <v>48</v>
      </c>
      <c r="J270" s="168" t="s">
        <v>2052</v>
      </c>
      <c r="K270" s="171"/>
    </row>
    <row r="271" spans="1:11" ht="42.75" customHeight="1" x14ac:dyDescent="0.25">
      <c r="A271" s="207"/>
      <c r="B271" s="163">
        <v>20</v>
      </c>
      <c r="C271" s="34" t="s">
        <v>1168</v>
      </c>
      <c r="D271" s="179" t="str">
        <f>"35753232"</f>
        <v>35753232</v>
      </c>
      <c r="E271" s="168" t="s">
        <v>1067</v>
      </c>
      <c r="F271" s="16" t="s">
        <v>45</v>
      </c>
      <c r="G271" s="16" t="s">
        <v>1169</v>
      </c>
      <c r="H271" s="15" t="s">
        <v>1170</v>
      </c>
      <c r="I271" s="16" t="s">
        <v>48</v>
      </c>
      <c r="J271" s="168" t="s">
        <v>2052</v>
      </c>
      <c r="K271" s="171"/>
    </row>
    <row r="272" spans="1:11" ht="42.75" customHeight="1" x14ac:dyDescent="0.25">
      <c r="A272" s="207"/>
      <c r="B272" s="163">
        <v>21</v>
      </c>
      <c r="C272" s="34" t="s">
        <v>1171</v>
      </c>
      <c r="D272" s="179" t="str">
        <f>"66309178"</f>
        <v>66309178</v>
      </c>
      <c r="E272" s="168" t="s">
        <v>1067</v>
      </c>
      <c r="F272" s="16" t="s">
        <v>45</v>
      </c>
      <c r="G272" s="16" t="s">
        <v>1172</v>
      </c>
      <c r="H272" s="15" t="s">
        <v>1173</v>
      </c>
      <c r="I272" s="16" t="s">
        <v>48</v>
      </c>
      <c r="J272" s="168" t="s">
        <v>2052</v>
      </c>
      <c r="K272" s="171"/>
    </row>
    <row r="273" spans="1:11" ht="42.75" customHeight="1" x14ac:dyDescent="0.25">
      <c r="A273" s="207"/>
      <c r="B273" s="163">
        <v>22</v>
      </c>
      <c r="C273" s="34" t="s">
        <v>1174</v>
      </c>
      <c r="D273" s="179" t="str">
        <f>"01198767"</f>
        <v>01198767</v>
      </c>
      <c r="E273" s="168" t="s">
        <v>1067</v>
      </c>
      <c r="F273" s="16" t="s">
        <v>45</v>
      </c>
      <c r="G273" s="16" t="s">
        <v>1175</v>
      </c>
      <c r="H273" s="15" t="s">
        <v>1176</v>
      </c>
      <c r="I273" s="16" t="s">
        <v>48</v>
      </c>
      <c r="J273" s="168" t="s">
        <v>2052</v>
      </c>
      <c r="K273" s="171"/>
    </row>
    <row r="274" spans="1:11" ht="42.75" customHeight="1" x14ac:dyDescent="0.25">
      <c r="A274" s="207"/>
      <c r="B274" s="163">
        <v>23</v>
      </c>
      <c r="C274" s="34" t="s">
        <v>1177</v>
      </c>
      <c r="D274" s="179" t="str">
        <f>"31146837"</f>
        <v>31146837</v>
      </c>
      <c r="E274" s="168" t="s">
        <v>1067</v>
      </c>
      <c r="F274" s="16" t="s">
        <v>45</v>
      </c>
      <c r="G274" s="16" t="s">
        <v>1178</v>
      </c>
      <c r="H274" s="15" t="s">
        <v>1179</v>
      </c>
      <c r="I274" s="16" t="s">
        <v>51</v>
      </c>
      <c r="J274" s="168" t="s">
        <v>2052</v>
      </c>
      <c r="K274" s="171"/>
    </row>
    <row r="275" spans="1:11" ht="42.75" customHeight="1" x14ac:dyDescent="0.25">
      <c r="A275" s="207"/>
      <c r="B275" s="163">
        <v>24</v>
      </c>
      <c r="C275" s="34" t="s">
        <v>1180</v>
      </c>
      <c r="D275" s="179" t="str">
        <f>"40394603"</f>
        <v>40394603</v>
      </c>
      <c r="E275" s="168" t="s">
        <v>1067</v>
      </c>
      <c r="F275" s="16" t="s">
        <v>45</v>
      </c>
      <c r="G275" s="16" t="s">
        <v>1181</v>
      </c>
      <c r="H275" s="15" t="s">
        <v>831</v>
      </c>
      <c r="I275" s="16" t="s">
        <v>51</v>
      </c>
      <c r="J275" s="168" t="s">
        <v>2052</v>
      </c>
      <c r="K275" s="171"/>
    </row>
    <row r="276" spans="1:11" ht="42.75" customHeight="1" x14ac:dyDescent="0.25">
      <c r="A276" s="207"/>
      <c r="B276" s="163">
        <v>25</v>
      </c>
      <c r="C276" s="34" t="s">
        <v>1122</v>
      </c>
      <c r="D276" s="179" t="str">
        <f>"90659936"</f>
        <v>90659936</v>
      </c>
      <c r="E276" s="168" t="s">
        <v>1067</v>
      </c>
      <c r="F276" s="16" t="s">
        <v>45</v>
      </c>
      <c r="G276" s="16" t="s">
        <v>1123</v>
      </c>
      <c r="H276" s="15" t="s">
        <v>1124</v>
      </c>
      <c r="I276" s="16" t="s">
        <v>48</v>
      </c>
      <c r="J276" s="168" t="s">
        <v>2052</v>
      </c>
      <c r="K276" s="171"/>
    </row>
    <row r="277" spans="1:11" ht="42.75" customHeight="1" x14ac:dyDescent="0.25">
      <c r="A277" s="207"/>
      <c r="B277" s="163">
        <v>26</v>
      </c>
      <c r="C277" s="34" t="s">
        <v>1144</v>
      </c>
      <c r="D277" s="179" t="str">
        <f>"82141743"</f>
        <v>82141743</v>
      </c>
      <c r="E277" s="168" t="s">
        <v>1067</v>
      </c>
      <c r="F277" s="16" t="s">
        <v>45</v>
      </c>
      <c r="G277" s="16" t="s">
        <v>1145</v>
      </c>
      <c r="H277" s="15" t="s">
        <v>514</v>
      </c>
      <c r="I277" s="16" t="s">
        <v>51</v>
      </c>
      <c r="J277" s="168" t="s">
        <v>2052</v>
      </c>
      <c r="K277" s="171"/>
    </row>
    <row r="278" spans="1:11" ht="42.75" customHeight="1" x14ac:dyDescent="0.25">
      <c r="A278" s="207"/>
      <c r="B278" s="163">
        <v>27</v>
      </c>
      <c r="C278" s="34" t="s">
        <v>1182</v>
      </c>
      <c r="D278" s="179" t="str">
        <f>"51794419"</f>
        <v>51794419</v>
      </c>
      <c r="E278" s="168" t="s">
        <v>1067</v>
      </c>
      <c r="F278" s="16" t="s">
        <v>45</v>
      </c>
      <c r="G278" s="16" t="s">
        <v>1183</v>
      </c>
      <c r="H278" s="15" t="s">
        <v>1184</v>
      </c>
      <c r="I278" s="16" t="s">
        <v>51</v>
      </c>
      <c r="J278" s="168" t="s">
        <v>2052</v>
      </c>
      <c r="K278" s="171"/>
    </row>
    <row r="279" spans="1:11" ht="42.75" customHeight="1" x14ac:dyDescent="0.25">
      <c r="A279" s="207"/>
      <c r="B279" s="163">
        <v>28</v>
      </c>
      <c r="C279" s="34" t="s">
        <v>1185</v>
      </c>
      <c r="D279" s="179" t="str">
        <f>"82826288"</f>
        <v>82826288</v>
      </c>
      <c r="E279" s="168" t="s">
        <v>1076</v>
      </c>
      <c r="F279" s="16" t="s">
        <v>45</v>
      </c>
      <c r="G279" s="16" t="s">
        <v>1186</v>
      </c>
      <c r="H279" s="15" t="s">
        <v>1077</v>
      </c>
      <c r="I279" s="16" t="s">
        <v>48</v>
      </c>
      <c r="J279" s="168" t="s">
        <v>2052</v>
      </c>
      <c r="K279" s="171"/>
    </row>
    <row r="280" spans="1:11" ht="42.75" customHeight="1" x14ac:dyDescent="0.25">
      <c r="A280" s="207"/>
      <c r="B280" s="163">
        <v>29</v>
      </c>
      <c r="C280" s="34" t="s">
        <v>1187</v>
      </c>
      <c r="D280" s="179" t="str">
        <f>"53899842"</f>
        <v>53899842</v>
      </c>
      <c r="E280" s="168" t="s">
        <v>1119</v>
      </c>
      <c r="F280" s="16" t="s">
        <v>45</v>
      </c>
      <c r="G280" s="16" t="s">
        <v>1120</v>
      </c>
      <c r="H280" s="15" t="s">
        <v>628</v>
      </c>
      <c r="I280" s="16" t="s">
        <v>51</v>
      </c>
      <c r="J280" s="168" t="s">
        <v>2052</v>
      </c>
      <c r="K280" s="171"/>
    </row>
    <row r="281" spans="1:11" ht="42.75" customHeight="1" x14ac:dyDescent="0.25">
      <c r="A281" s="207"/>
      <c r="B281" s="163">
        <v>30</v>
      </c>
      <c r="C281" s="34" t="s">
        <v>1188</v>
      </c>
      <c r="D281" s="179" t="str">
        <f>"87037615"</f>
        <v>87037615</v>
      </c>
      <c r="E281" s="168" t="s">
        <v>1067</v>
      </c>
      <c r="F281" s="16" t="s">
        <v>45</v>
      </c>
      <c r="G281" s="16" t="s">
        <v>1139</v>
      </c>
      <c r="H281" s="15" t="s">
        <v>1140</v>
      </c>
      <c r="I281" s="16" t="s">
        <v>51</v>
      </c>
      <c r="J281" s="168" t="s">
        <v>2052</v>
      </c>
      <c r="K281" s="171"/>
    </row>
    <row r="282" spans="1:11" ht="42.75" customHeight="1" x14ac:dyDescent="0.25">
      <c r="A282" s="207"/>
      <c r="B282" s="163">
        <v>31</v>
      </c>
      <c r="C282" s="35" t="s">
        <v>1672</v>
      </c>
      <c r="D282" s="179" t="str">
        <f>"09905774"</f>
        <v>09905774</v>
      </c>
      <c r="E282" s="168" t="s">
        <v>1674</v>
      </c>
      <c r="F282" s="16" t="s">
        <v>45</v>
      </c>
      <c r="G282" s="16" t="s">
        <v>1856</v>
      </c>
      <c r="H282" s="15" t="s">
        <v>687</v>
      </c>
      <c r="I282" s="16" t="s">
        <v>1792</v>
      </c>
      <c r="J282" s="168" t="s">
        <v>2052</v>
      </c>
      <c r="K282" s="171"/>
    </row>
    <row r="283" spans="1:11" ht="42.75" customHeight="1" x14ac:dyDescent="0.25">
      <c r="A283" s="207"/>
      <c r="B283" s="163">
        <v>32</v>
      </c>
      <c r="C283" s="35" t="s">
        <v>1676</v>
      </c>
      <c r="D283" s="179" t="str">
        <f>"82298448"</f>
        <v>82298448</v>
      </c>
      <c r="E283" s="168" t="s">
        <v>1677</v>
      </c>
      <c r="F283" s="16" t="s">
        <v>45</v>
      </c>
      <c r="G283" s="16" t="s">
        <v>1877</v>
      </c>
      <c r="H283" s="15" t="s">
        <v>589</v>
      </c>
      <c r="I283" s="16" t="s">
        <v>1792</v>
      </c>
      <c r="J283" s="168" t="s">
        <v>2052</v>
      </c>
      <c r="K283" s="171"/>
    </row>
    <row r="284" spans="1:11" ht="42.75" customHeight="1" x14ac:dyDescent="0.25">
      <c r="A284" s="207"/>
      <c r="B284" s="163">
        <v>33</v>
      </c>
      <c r="C284" s="35" t="s">
        <v>1678</v>
      </c>
      <c r="D284" s="179" t="str">
        <f>"19122607"</f>
        <v>19122607</v>
      </c>
      <c r="E284" s="168" t="s">
        <v>1617</v>
      </c>
      <c r="F284" s="16" t="s">
        <v>45</v>
      </c>
      <c r="G284" s="16" t="s">
        <v>1827</v>
      </c>
      <c r="H284" s="15" t="s">
        <v>1828</v>
      </c>
      <c r="I284" s="16" t="s">
        <v>1792</v>
      </c>
      <c r="J284" s="168" t="s">
        <v>2052</v>
      </c>
      <c r="K284" s="171"/>
    </row>
    <row r="285" spans="1:11" ht="42.75" customHeight="1" x14ac:dyDescent="0.25">
      <c r="A285" s="207"/>
      <c r="B285" s="163">
        <v>34</v>
      </c>
      <c r="C285" s="35" t="s">
        <v>1679</v>
      </c>
      <c r="D285" s="179" t="str">
        <f>"06153065"</f>
        <v>06153065</v>
      </c>
      <c r="E285" s="168" t="s">
        <v>1617</v>
      </c>
      <c r="F285" s="16" t="s">
        <v>45</v>
      </c>
      <c r="G285" s="16" t="s">
        <v>1809</v>
      </c>
      <c r="H285" s="15" t="s">
        <v>1810</v>
      </c>
      <c r="I285" s="16" t="s">
        <v>51</v>
      </c>
      <c r="J285" s="168" t="s">
        <v>2052</v>
      </c>
      <c r="K285" s="171"/>
    </row>
    <row r="286" spans="1:11" ht="42.75" customHeight="1" x14ac:dyDescent="0.25">
      <c r="A286" s="207"/>
      <c r="B286" s="163">
        <v>35</v>
      </c>
      <c r="C286" s="35" t="s">
        <v>1680</v>
      </c>
      <c r="D286" s="179" t="str">
        <f>"79204190"</f>
        <v>79204190</v>
      </c>
      <c r="E286" s="168" t="s">
        <v>1681</v>
      </c>
      <c r="F286" s="16" t="s">
        <v>45</v>
      </c>
      <c r="G286" s="16">
        <v>47663</v>
      </c>
      <c r="H286" s="15" t="s">
        <v>1304</v>
      </c>
      <c r="I286" s="16" t="s">
        <v>1792</v>
      </c>
      <c r="J286" s="168" t="s">
        <v>2052</v>
      </c>
      <c r="K286" s="171"/>
    </row>
    <row r="287" spans="1:11" ht="42.75" customHeight="1" x14ac:dyDescent="0.25">
      <c r="A287" s="207"/>
      <c r="B287" s="163">
        <v>36</v>
      </c>
      <c r="C287" s="35" t="s">
        <v>1682</v>
      </c>
      <c r="D287" s="179" t="str">
        <f>"75212009"</f>
        <v>75212009</v>
      </c>
      <c r="E287" s="168" t="s">
        <v>1628</v>
      </c>
      <c r="F287" s="16" t="s">
        <v>45</v>
      </c>
      <c r="G287" s="16" t="s">
        <v>1868</v>
      </c>
      <c r="H287" s="15" t="s">
        <v>463</v>
      </c>
      <c r="I287" s="16" t="s">
        <v>1840</v>
      </c>
      <c r="J287" s="168" t="s">
        <v>2052</v>
      </c>
      <c r="K287" s="171"/>
    </row>
    <row r="288" spans="1:11" ht="42.75" customHeight="1" x14ac:dyDescent="0.25">
      <c r="A288" s="207"/>
      <c r="B288" s="163">
        <v>37</v>
      </c>
      <c r="C288" s="35" t="s">
        <v>1683</v>
      </c>
      <c r="D288" s="179" t="str">
        <f>"26908451"</f>
        <v>26908451</v>
      </c>
      <c r="E288" s="168" t="s">
        <v>1617</v>
      </c>
      <c r="F288" s="16" t="s">
        <v>45</v>
      </c>
      <c r="G288" s="16" t="s">
        <v>1790</v>
      </c>
      <c r="H288" s="15" t="s">
        <v>1791</v>
      </c>
      <c r="I288" s="16" t="s">
        <v>1792</v>
      </c>
      <c r="J288" s="168" t="s">
        <v>2052</v>
      </c>
      <c r="K288" s="171"/>
    </row>
    <row r="289" spans="1:11" ht="42.75" customHeight="1" x14ac:dyDescent="0.25">
      <c r="A289" s="207"/>
      <c r="B289" s="163">
        <v>38</v>
      </c>
      <c r="C289" s="35" t="s">
        <v>1684</v>
      </c>
      <c r="D289" s="179" t="str">
        <f>"84698895"</f>
        <v>84698895</v>
      </c>
      <c r="E289" s="168" t="s">
        <v>1618</v>
      </c>
      <c r="F289" s="16" t="s">
        <v>45</v>
      </c>
      <c r="G289" s="16">
        <v>48525</v>
      </c>
      <c r="H289" s="15" t="s">
        <v>1880</v>
      </c>
      <c r="I289" s="16" t="s">
        <v>1792</v>
      </c>
      <c r="J289" s="168" t="s">
        <v>2052</v>
      </c>
      <c r="K289" s="171"/>
    </row>
    <row r="290" spans="1:11" ht="42.75" customHeight="1" x14ac:dyDescent="0.25">
      <c r="A290" s="207"/>
      <c r="B290" s="163">
        <v>39</v>
      </c>
      <c r="C290" s="35" t="s">
        <v>1685</v>
      </c>
      <c r="D290" s="179" t="str">
        <f>"67291124"</f>
        <v>67291124</v>
      </c>
      <c r="E290" s="168" t="s">
        <v>1617</v>
      </c>
      <c r="F290" s="16" t="s">
        <v>45</v>
      </c>
      <c r="G290" s="16" t="s">
        <v>1848</v>
      </c>
      <c r="H290" s="15" t="s">
        <v>1849</v>
      </c>
      <c r="I290" s="16" t="s">
        <v>1792</v>
      </c>
      <c r="J290" s="168" t="s">
        <v>2052</v>
      </c>
      <c r="K290" s="171"/>
    </row>
    <row r="291" spans="1:11" ht="42.75" customHeight="1" x14ac:dyDescent="0.25">
      <c r="A291" s="207"/>
      <c r="B291" s="163">
        <v>40</v>
      </c>
      <c r="C291" s="35" t="s">
        <v>1686</v>
      </c>
      <c r="D291" s="179" t="str">
        <f>"47236097"</f>
        <v>47236097</v>
      </c>
      <c r="E291" s="168" t="s">
        <v>1617</v>
      </c>
      <c r="F291" s="16" t="s">
        <v>45</v>
      </c>
      <c r="G291" s="16" t="s">
        <v>1876</v>
      </c>
      <c r="H291" s="15" t="s">
        <v>1366</v>
      </c>
      <c r="I291" s="16" t="s">
        <v>1792</v>
      </c>
      <c r="J291" s="168" t="s">
        <v>2052</v>
      </c>
      <c r="K291" s="171"/>
    </row>
    <row r="292" spans="1:11" ht="42.75" customHeight="1" x14ac:dyDescent="0.25">
      <c r="A292" s="207"/>
      <c r="B292" s="163">
        <v>41</v>
      </c>
      <c r="C292" s="35" t="s">
        <v>1687</v>
      </c>
      <c r="D292" s="179" t="str">
        <f>"12500758"</f>
        <v>12500758</v>
      </c>
      <c r="E292" s="168" t="s">
        <v>1617</v>
      </c>
      <c r="F292" s="16" t="s">
        <v>45</v>
      </c>
      <c r="G292" s="16" t="s">
        <v>1822</v>
      </c>
      <c r="H292" s="15" t="s">
        <v>1823</v>
      </c>
      <c r="I292" s="16" t="s">
        <v>48</v>
      </c>
      <c r="J292" s="168" t="s">
        <v>2052</v>
      </c>
      <c r="K292" s="171"/>
    </row>
    <row r="293" spans="1:11" ht="42.75" customHeight="1" x14ac:dyDescent="0.25">
      <c r="A293" s="207"/>
      <c r="B293" s="163">
        <v>42</v>
      </c>
      <c r="C293" s="35" t="s">
        <v>1688</v>
      </c>
      <c r="D293" s="179" t="str">
        <f>"78802101"</f>
        <v>78802101</v>
      </c>
      <c r="E293" s="168" t="s">
        <v>1617</v>
      </c>
      <c r="F293" s="16" t="s">
        <v>45</v>
      </c>
      <c r="G293" s="16" t="s">
        <v>1878</v>
      </c>
      <c r="H293" s="15" t="s">
        <v>1879</v>
      </c>
      <c r="I293" s="16" t="s">
        <v>1792</v>
      </c>
      <c r="J293" s="168" t="s">
        <v>2052</v>
      </c>
      <c r="K293" s="171"/>
    </row>
    <row r="294" spans="1:11" ht="42.75" customHeight="1" x14ac:dyDescent="0.25">
      <c r="A294" s="207"/>
      <c r="B294" s="163">
        <v>43</v>
      </c>
      <c r="C294" s="35" t="s">
        <v>1689</v>
      </c>
      <c r="D294" s="179" t="str">
        <f>"35614673"</f>
        <v>35614673</v>
      </c>
      <c r="E294" s="168" t="s">
        <v>1673</v>
      </c>
      <c r="F294" s="16" t="s">
        <v>45</v>
      </c>
      <c r="G294" s="16" t="s">
        <v>1852</v>
      </c>
      <c r="H294" s="15" t="s">
        <v>613</v>
      </c>
      <c r="I294" s="16" t="s">
        <v>545</v>
      </c>
      <c r="J294" s="168" t="s">
        <v>2052</v>
      </c>
      <c r="K294" s="171"/>
    </row>
    <row r="295" spans="1:11" ht="42.75" customHeight="1" x14ac:dyDescent="0.25">
      <c r="A295" s="207"/>
      <c r="B295" s="163">
        <v>44</v>
      </c>
      <c r="C295" s="35" t="s">
        <v>1690</v>
      </c>
      <c r="D295" s="179" t="str">
        <f>"36783430"</f>
        <v>36783430</v>
      </c>
      <c r="E295" s="168" t="s">
        <v>1610</v>
      </c>
      <c r="F295" s="16" t="s">
        <v>45</v>
      </c>
      <c r="G295" s="16" t="s">
        <v>1829</v>
      </c>
      <c r="H295" s="15" t="s">
        <v>1830</v>
      </c>
      <c r="I295" s="16" t="s">
        <v>1792</v>
      </c>
      <c r="J295" s="168" t="s">
        <v>2052</v>
      </c>
      <c r="K295" s="171"/>
    </row>
    <row r="296" spans="1:11" ht="42.75" customHeight="1" x14ac:dyDescent="0.25">
      <c r="A296" s="200"/>
      <c r="B296" s="163">
        <v>45</v>
      </c>
      <c r="C296" s="35" t="s">
        <v>1691</v>
      </c>
      <c r="D296" s="179" t="str">
        <f>"54121170"</f>
        <v>54121170</v>
      </c>
      <c r="E296" s="168" t="s">
        <v>1669</v>
      </c>
      <c r="F296" s="16" t="s">
        <v>45</v>
      </c>
      <c r="G296" s="16" t="s">
        <v>1802</v>
      </c>
      <c r="H296" s="15" t="s">
        <v>1803</v>
      </c>
      <c r="I296" s="16" t="s">
        <v>51</v>
      </c>
      <c r="J296" s="168" t="s">
        <v>2052</v>
      </c>
      <c r="K296" s="171"/>
    </row>
    <row r="297" spans="1:11" ht="42.75" customHeight="1" x14ac:dyDescent="0.25">
      <c r="A297" s="204" t="s">
        <v>78</v>
      </c>
      <c r="B297" s="205"/>
      <c r="C297" s="205"/>
      <c r="D297" s="205"/>
      <c r="E297" s="206"/>
      <c r="F297" s="190" t="s">
        <v>152</v>
      </c>
      <c r="G297" s="190"/>
      <c r="H297" s="190"/>
      <c r="I297" s="190"/>
      <c r="J297" s="8"/>
      <c r="K297" s="166"/>
    </row>
    <row r="298" spans="1:11" ht="42.75" customHeight="1" x14ac:dyDescent="0.25">
      <c r="A298" s="3" t="s">
        <v>15</v>
      </c>
      <c r="B298" s="165" t="s">
        <v>12</v>
      </c>
      <c r="C298" s="3" t="s">
        <v>14</v>
      </c>
      <c r="D298" s="178" t="s">
        <v>2049</v>
      </c>
      <c r="E298" s="165" t="s">
        <v>8</v>
      </c>
      <c r="F298" s="4" t="s">
        <v>44</v>
      </c>
      <c r="G298" s="4" t="s">
        <v>41</v>
      </c>
      <c r="H298" s="5" t="s">
        <v>42</v>
      </c>
      <c r="I298" s="3" t="s">
        <v>43</v>
      </c>
      <c r="J298" s="165" t="s">
        <v>91</v>
      </c>
      <c r="K298" s="166" t="s">
        <v>2816</v>
      </c>
    </row>
    <row r="299" spans="1:11" ht="22.5" customHeight="1" x14ac:dyDescent="0.25">
      <c r="A299" s="199" t="s">
        <v>18</v>
      </c>
      <c r="B299" s="182">
        <v>1</v>
      </c>
      <c r="C299" s="183" t="s">
        <v>391</v>
      </c>
      <c r="D299" s="184" t="str">
        <f>"99389865"</f>
        <v>99389865</v>
      </c>
      <c r="E299" s="182" t="s">
        <v>390</v>
      </c>
      <c r="F299" s="170" t="s">
        <v>45</v>
      </c>
      <c r="G299" s="6" t="s">
        <v>392</v>
      </c>
      <c r="H299" s="50" t="s">
        <v>393</v>
      </c>
      <c r="I299" s="169" t="s">
        <v>180</v>
      </c>
      <c r="J299" s="188" t="s">
        <v>2052</v>
      </c>
      <c r="K299" s="182" t="s">
        <v>2801</v>
      </c>
    </row>
    <row r="300" spans="1:11" ht="22.5" customHeight="1" x14ac:dyDescent="0.25">
      <c r="A300" s="207"/>
      <c r="B300" s="182"/>
      <c r="C300" s="183"/>
      <c r="D300" s="184"/>
      <c r="E300" s="182"/>
      <c r="F300" s="170" t="s">
        <v>164</v>
      </c>
      <c r="G300" s="6" t="s">
        <v>392</v>
      </c>
      <c r="H300" s="50" t="s">
        <v>317</v>
      </c>
      <c r="I300" s="169" t="s">
        <v>180</v>
      </c>
      <c r="J300" s="188"/>
      <c r="K300" s="182"/>
    </row>
    <row r="301" spans="1:11" ht="22.5" customHeight="1" x14ac:dyDescent="0.25">
      <c r="A301" s="207"/>
      <c r="B301" s="182">
        <v>2</v>
      </c>
      <c r="C301" s="183" t="s">
        <v>481</v>
      </c>
      <c r="D301" s="184" t="str">
        <f>"58662004"</f>
        <v>58662004</v>
      </c>
      <c r="E301" s="182" t="s">
        <v>482</v>
      </c>
      <c r="F301" s="170" t="s">
        <v>45</v>
      </c>
      <c r="G301" s="170" t="s">
        <v>483</v>
      </c>
      <c r="H301" s="50" t="s">
        <v>484</v>
      </c>
      <c r="I301" s="169" t="s">
        <v>175</v>
      </c>
      <c r="J301" s="188" t="s">
        <v>2052</v>
      </c>
      <c r="K301" s="182" t="s">
        <v>2802</v>
      </c>
    </row>
    <row r="302" spans="1:11" ht="22.5" customHeight="1" x14ac:dyDescent="0.25">
      <c r="A302" s="207"/>
      <c r="B302" s="182"/>
      <c r="C302" s="183"/>
      <c r="D302" s="184"/>
      <c r="E302" s="182"/>
      <c r="F302" s="170" t="s">
        <v>164</v>
      </c>
      <c r="G302" s="170" t="s">
        <v>483</v>
      </c>
      <c r="H302" s="50" t="s">
        <v>485</v>
      </c>
      <c r="I302" s="169" t="s">
        <v>175</v>
      </c>
      <c r="J302" s="188"/>
      <c r="K302" s="182"/>
    </row>
    <row r="303" spans="1:11" ht="22.5" customHeight="1" x14ac:dyDescent="0.25">
      <c r="A303" s="207"/>
      <c r="B303" s="182">
        <v>3</v>
      </c>
      <c r="C303" s="183" t="s">
        <v>399</v>
      </c>
      <c r="D303" s="184" t="str">
        <f>"75203119"</f>
        <v>75203119</v>
      </c>
      <c r="E303" s="182" t="s">
        <v>396</v>
      </c>
      <c r="F303" s="170" t="s">
        <v>45</v>
      </c>
      <c r="G303" s="6" t="s">
        <v>400</v>
      </c>
      <c r="H303" s="50" t="s">
        <v>401</v>
      </c>
      <c r="I303" s="169" t="s">
        <v>48</v>
      </c>
      <c r="J303" s="188" t="s">
        <v>2052</v>
      </c>
      <c r="K303" s="182" t="s">
        <v>2803</v>
      </c>
    </row>
    <row r="304" spans="1:11" ht="22.5" customHeight="1" x14ac:dyDescent="0.25">
      <c r="A304" s="207"/>
      <c r="B304" s="182"/>
      <c r="C304" s="183"/>
      <c r="D304" s="184"/>
      <c r="E304" s="182"/>
      <c r="F304" s="170" t="s">
        <v>164</v>
      </c>
      <c r="G304" s="170" t="s">
        <v>402</v>
      </c>
      <c r="H304" s="50" t="s">
        <v>403</v>
      </c>
      <c r="I304" s="169" t="s">
        <v>48</v>
      </c>
      <c r="J304" s="188"/>
      <c r="K304" s="182"/>
    </row>
    <row r="305" spans="1:11" ht="22.5" customHeight="1" x14ac:dyDescent="0.25">
      <c r="A305" s="207"/>
      <c r="B305" s="182">
        <v>4</v>
      </c>
      <c r="C305" s="183" t="s">
        <v>1361</v>
      </c>
      <c r="D305" s="184" t="str">
        <f>"42706440"</f>
        <v>42706440</v>
      </c>
      <c r="E305" s="182" t="s">
        <v>1362</v>
      </c>
      <c r="F305" s="170" t="s">
        <v>45</v>
      </c>
      <c r="G305" s="6" t="s">
        <v>1363</v>
      </c>
      <c r="H305" s="50" t="s">
        <v>1364</v>
      </c>
      <c r="I305" s="169" t="s">
        <v>239</v>
      </c>
      <c r="J305" s="188" t="s">
        <v>2052</v>
      </c>
      <c r="K305" s="182" t="s">
        <v>2777</v>
      </c>
    </row>
    <row r="306" spans="1:11" ht="22.5" customHeight="1" x14ac:dyDescent="0.25">
      <c r="A306" s="207"/>
      <c r="B306" s="182"/>
      <c r="C306" s="183"/>
      <c r="D306" s="184"/>
      <c r="E306" s="182"/>
      <c r="F306" s="170" t="s">
        <v>164</v>
      </c>
      <c r="G306" s="6" t="s">
        <v>1363</v>
      </c>
      <c r="H306" s="50" t="s">
        <v>1365</v>
      </c>
      <c r="I306" s="169" t="s">
        <v>239</v>
      </c>
      <c r="J306" s="188"/>
      <c r="K306" s="182"/>
    </row>
    <row r="307" spans="1:11" ht="22.5" customHeight="1" x14ac:dyDescent="0.25">
      <c r="A307" s="207"/>
      <c r="B307" s="182">
        <v>5</v>
      </c>
      <c r="C307" s="183" t="s">
        <v>455</v>
      </c>
      <c r="D307" s="184" t="str">
        <f>"41042241"</f>
        <v>41042241</v>
      </c>
      <c r="E307" s="182" t="s">
        <v>454</v>
      </c>
      <c r="F307" s="170" t="s">
        <v>45</v>
      </c>
      <c r="G307" s="6" t="s">
        <v>456</v>
      </c>
      <c r="H307" s="50" t="s">
        <v>457</v>
      </c>
      <c r="I307" s="169" t="s">
        <v>239</v>
      </c>
      <c r="J307" s="188" t="s">
        <v>2052</v>
      </c>
      <c r="K307" s="182" t="s">
        <v>2788</v>
      </c>
    </row>
    <row r="308" spans="1:11" ht="22.5" customHeight="1" x14ac:dyDescent="0.25">
      <c r="A308" s="200"/>
      <c r="B308" s="182"/>
      <c r="C308" s="183"/>
      <c r="D308" s="184"/>
      <c r="E308" s="182"/>
      <c r="F308" s="170" t="s">
        <v>164</v>
      </c>
      <c r="G308" s="6" t="s">
        <v>456</v>
      </c>
      <c r="H308" s="50" t="s">
        <v>457</v>
      </c>
      <c r="I308" s="169" t="s">
        <v>239</v>
      </c>
      <c r="J308" s="188"/>
      <c r="K308" s="182"/>
    </row>
    <row r="309" spans="1:11" ht="22.5" customHeight="1" x14ac:dyDescent="0.25">
      <c r="A309" s="209" t="s">
        <v>17</v>
      </c>
      <c r="B309" s="182">
        <v>1</v>
      </c>
      <c r="C309" s="183" t="s">
        <v>23</v>
      </c>
      <c r="D309" s="184" t="str">
        <f>"84013580"</f>
        <v>84013580</v>
      </c>
      <c r="E309" s="182" t="s">
        <v>5</v>
      </c>
      <c r="F309" s="170" t="s">
        <v>45</v>
      </c>
      <c r="G309" s="6" t="s">
        <v>104</v>
      </c>
      <c r="H309" s="10" t="s">
        <v>106</v>
      </c>
      <c r="I309" s="170" t="s">
        <v>48</v>
      </c>
      <c r="J309" s="188" t="s">
        <v>2052</v>
      </c>
      <c r="K309" s="182" t="s">
        <v>2787</v>
      </c>
    </row>
    <row r="310" spans="1:11" ht="22.5" customHeight="1" x14ac:dyDescent="0.25">
      <c r="A310" s="210"/>
      <c r="B310" s="182"/>
      <c r="C310" s="183"/>
      <c r="D310" s="184"/>
      <c r="E310" s="182"/>
      <c r="F310" s="170" t="s">
        <v>46</v>
      </c>
      <c r="G310" s="6" t="s">
        <v>105</v>
      </c>
      <c r="H310" s="10" t="s">
        <v>107</v>
      </c>
      <c r="I310" s="170" t="s">
        <v>48</v>
      </c>
      <c r="J310" s="188"/>
      <c r="K310" s="182"/>
    </row>
    <row r="311" spans="1:11" ht="22.5" customHeight="1" x14ac:dyDescent="0.25">
      <c r="A311" s="210"/>
      <c r="B311" s="182">
        <v>2</v>
      </c>
      <c r="C311" s="183" t="s">
        <v>280</v>
      </c>
      <c r="D311" s="184">
        <v>13212403</v>
      </c>
      <c r="E311" s="182" t="s">
        <v>276</v>
      </c>
      <c r="F311" s="170" t="s">
        <v>45</v>
      </c>
      <c r="G311" s="6" t="s">
        <v>277</v>
      </c>
      <c r="H311" s="7" t="s">
        <v>204</v>
      </c>
      <c r="I311" s="170" t="s">
        <v>48</v>
      </c>
      <c r="J311" s="182" t="s">
        <v>2052</v>
      </c>
      <c r="K311" s="182" t="s">
        <v>2793</v>
      </c>
    </row>
    <row r="312" spans="1:11" ht="22.5" customHeight="1" x14ac:dyDescent="0.25">
      <c r="A312" s="210"/>
      <c r="B312" s="182"/>
      <c r="C312" s="183"/>
      <c r="D312" s="184" t="str">
        <f>"13212403"</f>
        <v>13212403</v>
      </c>
      <c r="E312" s="182"/>
      <c r="F312" s="170" t="s">
        <v>164</v>
      </c>
      <c r="G312" s="6" t="s">
        <v>278</v>
      </c>
      <c r="H312" s="7" t="s">
        <v>279</v>
      </c>
      <c r="I312" s="170" t="s">
        <v>48</v>
      </c>
      <c r="J312" s="182"/>
      <c r="K312" s="182"/>
    </row>
    <row r="313" spans="1:11" ht="22.5" customHeight="1" x14ac:dyDescent="0.25">
      <c r="A313" s="210"/>
      <c r="B313" s="182">
        <v>3</v>
      </c>
      <c r="C313" s="183" t="s">
        <v>1925</v>
      </c>
      <c r="D313" s="184">
        <v>32284076</v>
      </c>
      <c r="E313" s="182" t="s">
        <v>1926</v>
      </c>
      <c r="F313" s="170" t="s">
        <v>45</v>
      </c>
      <c r="G313" s="6" t="s">
        <v>1927</v>
      </c>
      <c r="H313" s="7" t="s">
        <v>1928</v>
      </c>
      <c r="I313" s="170" t="s">
        <v>51</v>
      </c>
      <c r="J313" s="182" t="s">
        <v>2052</v>
      </c>
      <c r="K313" s="182" t="s">
        <v>2797</v>
      </c>
    </row>
    <row r="314" spans="1:11" ht="22.5" customHeight="1" x14ac:dyDescent="0.25">
      <c r="A314" s="211"/>
      <c r="B314" s="182"/>
      <c r="C314" s="183"/>
      <c r="D314" s="184" t="str">
        <f>"32284076"</f>
        <v>32284076</v>
      </c>
      <c r="E314" s="182"/>
      <c r="F314" s="170" t="s">
        <v>164</v>
      </c>
      <c r="G314" s="6" t="s">
        <v>1929</v>
      </c>
      <c r="H314" s="7" t="s">
        <v>134</v>
      </c>
      <c r="I314" s="170" t="s">
        <v>51</v>
      </c>
      <c r="J314" s="182"/>
      <c r="K314" s="182"/>
    </row>
    <row r="315" spans="1:11" ht="22.5" customHeight="1" x14ac:dyDescent="0.25">
      <c r="A315" s="199" t="s">
        <v>22</v>
      </c>
      <c r="B315" s="201">
        <v>1</v>
      </c>
      <c r="C315" s="209" t="s">
        <v>539</v>
      </c>
      <c r="D315" s="212">
        <v>18574755</v>
      </c>
      <c r="E315" s="201" t="s">
        <v>540</v>
      </c>
      <c r="F315" s="170" t="s">
        <v>45</v>
      </c>
      <c r="G315" s="6" t="s">
        <v>549</v>
      </c>
      <c r="H315" s="170" t="s">
        <v>550</v>
      </c>
      <c r="I315" s="170" t="s">
        <v>239</v>
      </c>
      <c r="J315" s="182" t="s">
        <v>2052</v>
      </c>
      <c r="K315" s="196" t="s">
        <v>2800</v>
      </c>
    </row>
    <row r="316" spans="1:11" ht="22.5" customHeight="1" x14ac:dyDescent="0.25">
      <c r="A316" s="207"/>
      <c r="B316" s="203"/>
      <c r="C316" s="210"/>
      <c r="D316" s="213" t="str">
        <f>"18574755"</f>
        <v>18574755</v>
      </c>
      <c r="E316" s="203"/>
      <c r="F316" s="170" t="s">
        <v>551</v>
      </c>
      <c r="G316" s="6" t="s">
        <v>549</v>
      </c>
      <c r="H316" s="170" t="s">
        <v>237</v>
      </c>
      <c r="I316" s="15" t="s">
        <v>239</v>
      </c>
      <c r="J316" s="182"/>
      <c r="K316" s="197"/>
    </row>
    <row r="317" spans="1:11" ht="22.5" customHeight="1" x14ac:dyDescent="0.25">
      <c r="A317" s="207"/>
      <c r="B317" s="202"/>
      <c r="C317" s="211"/>
      <c r="D317" s="214"/>
      <c r="E317" s="202"/>
      <c r="F317" s="170" t="s">
        <v>263</v>
      </c>
      <c r="G317" s="188" t="s">
        <v>109</v>
      </c>
      <c r="H317" s="188"/>
      <c r="I317" s="15" t="s">
        <v>48</v>
      </c>
      <c r="J317" s="182"/>
      <c r="K317" s="198"/>
    </row>
    <row r="318" spans="1:11" ht="22.5" customHeight="1" x14ac:dyDescent="0.25">
      <c r="A318" s="207"/>
      <c r="B318" s="182">
        <v>2</v>
      </c>
      <c r="C318" s="183" t="s">
        <v>1068</v>
      </c>
      <c r="D318" s="184" t="str">
        <f>"44565572"</f>
        <v>44565572</v>
      </c>
      <c r="E318" s="182" t="s">
        <v>1069</v>
      </c>
      <c r="F318" s="170" t="s">
        <v>45</v>
      </c>
      <c r="G318" s="6" t="s">
        <v>1070</v>
      </c>
      <c r="H318" s="6" t="s">
        <v>1071</v>
      </c>
      <c r="I318" s="170" t="s">
        <v>48</v>
      </c>
      <c r="J318" s="182" t="s">
        <v>2052</v>
      </c>
      <c r="K318" s="182" t="s">
        <v>2784</v>
      </c>
    </row>
    <row r="319" spans="1:11" ht="22.5" customHeight="1" x14ac:dyDescent="0.25">
      <c r="A319" s="207"/>
      <c r="B319" s="182"/>
      <c r="C319" s="183"/>
      <c r="D319" s="184"/>
      <c r="E319" s="182"/>
      <c r="F319" s="170" t="s">
        <v>263</v>
      </c>
      <c r="G319" s="7" t="s">
        <v>1072</v>
      </c>
      <c r="H319" s="10" t="s">
        <v>1073</v>
      </c>
      <c r="I319" s="15" t="s">
        <v>48</v>
      </c>
      <c r="J319" s="182"/>
      <c r="K319" s="182"/>
    </row>
    <row r="320" spans="1:11" ht="22.5" customHeight="1" x14ac:dyDescent="0.25">
      <c r="A320" s="207"/>
      <c r="B320" s="182">
        <v>3</v>
      </c>
      <c r="C320" s="183" t="s">
        <v>1549</v>
      </c>
      <c r="D320" s="184" t="str">
        <f>"15879477"</f>
        <v>15879477</v>
      </c>
      <c r="E320" s="182" t="s">
        <v>1550</v>
      </c>
      <c r="F320" s="170" t="s">
        <v>45</v>
      </c>
      <c r="G320" s="6" t="s">
        <v>1551</v>
      </c>
      <c r="H320" s="170" t="s">
        <v>755</v>
      </c>
      <c r="I320" s="170" t="s">
        <v>48</v>
      </c>
      <c r="J320" s="182" t="s">
        <v>2052</v>
      </c>
      <c r="K320" s="182" t="s">
        <v>2785</v>
      </c>
    </row>
    <row r="321" spans="1:11" ht="22.5" customHeight="1" x14ac:dyDescent="0.25">
      <c r="A321" s="200"/>
      <c r="B321" s="182"/>
      <c r="C321" s="183"/>
      <c r="D321" s="184"/>
      <c r="E321" s="182"/>
      <c r="F321" s="170" t="s">
        <v>164</v>
      </c>
      <c r="G321" s="10" t="s">
        <v>1552</v>
      </c>
      <c r="H321" s="10" t="s">
        <v>1023</v>
      </c>
      <c r="I321" s="15" t="s">
        <v>48</v>
      </c>
      <c r="J321" s="182"/>
      <c r="K321" s="182"/>
    </row>
    <row r="322" spans="1:11" ht="22.5" customHeight="1" x14ac:dyDescent="0.25">
      <c r="A322" s="199" t="s">
        <v>21</v>
      </c>
      <c r="B322" s="182">
        <v>1</v>
      </c>
      <c r="C322" s="183" t="s">
        <v>789</v>
      </c>
      <c r="D322" s="184" t="str">
        <f>"19962131"</f>
        <v>19962131</v>
      </c>
      <c r="E322" s="182" t="s">
        <v>788</v>
      </c>
      <c r="F322" s="170" t="s">
        <v>45</v>
      </c>
      <c r="G322" s="6" t="s">
        <v>790</v>
      </c>
      <c r="H322" s="170" t="s">
        <v>791</v>
      </c>
      <c r="I322" s="170" t="s">
        <v>48</v>
      </c>
      <c r="J322" s="188" t="s">
        <v>2052</v>
      </c>
      <c r="K322" s="182" t="s">
        <v>2773</v>
      </c>
    </row>
    <row r="323" spans="1:11" ht="22.5" customHeight="1" x14ac:dyDescent="0.25">
      <c r="A323" s="207"/>
      <c r="B323" s="182"/>
      <c r="C323" s="183"/>
      <c r="D323" s="184"/>
      <c r="E323" s="182"/>
      <c r="F323" s="170" t="s">
        <v>551</v>
      </c>
      <c r="G323" s="10" t="s">
        <v>792</v>
      </c>
      <c r="H323" s="7" t="s">
        <v>793</v>
      </c>
      <c r="I323" s="170" t="s">
        <v>48</v>
      </c>
      <c r="J323" s="188"/>
      <c r="K323" s="182"/>
    </row>
    <row r="324" spans="1:11" ht="22.5" customHeight="1" x14ac:dyDescent="0.25">
      <c r="A324" s="207"/>
      <c r="B324" s="182">
        <v>2</v>
      </c>
      <c r="C324" s="183" t="s">
        <v>1517</v>
      </c>
      <c r="D324" s="184" t="str">
        <f>"51121115"</f>
        <v>51121115</v>
      </c>
      <c r="E324" s="182" t="s">
        <v>1518</v>
      </c>
      <c r="F324" s="170" t="s">
        <v>45</v>
      </c>
      <c r="G324" s="6" t="s">
        <v>1519</v>
      </c>
      <c r="H324" s="170" t="s">
        <v>1520</v>
      </c>
      <c r="I324" s="170" t="s">
        <v>48</v>
      </c>
      <c r="J324" s="188" t="s">
        <v>2052</v>
      </c>
      <c r="K324" s="182" t="s">
        <v>2786</v>
      </c>
    </row>
    <row r="325" spans="1:11" ht="22.5" customHeight="1" x14ac:dyDescent="0.25">
      <c r="A325" s="207"/>
      <c r="B325" s="182"/>
      <c r="C325" s="183"/>
      <c r="D325" s="184"/>
      <c r="E325" s="182"/>
      <c r="F325" s="170" t="s">
        <v>263</v>
      </c>
      <c r="G325" s="10" t="s">
        <v>1521</v>
      </c>
      <c r="H325" s="7" t="s">
        <v>1522</v>
      </c>
      <c r="I325" s="170" t="s">
        <v>48</v>
      </c>
      <c r="J325" s="188"/>
      <c r="K325" s="182"/>
    </row>
    <row r="326" spans="1:11" ht="22.5" customHeight="1" x14ac:dyDescent="0.25">
      <c r="A326" s="207"/>
      <c r="B326" s="182">
        <v>3</v>
      </c>
      <c r="C326" s="183" t="s">
        <v>1563</v>
      </c>
      <c r="D326" s="184" t="str">
        <f>"88226021"</f>
        <v>88226021</v>
      </c>
      <c r="E326" s="182" t="s">
        <v>1642</v>
      </c>
      <c r="F326" s="170" t="s">
        <v>45</v>
      </c>
      <c r="G326" s="6" t="s">
        <v>1564</v>
      </c>
      <c r="H326" s="170" t="s">
        <v>1560</v>
      </c>
      <c r="I326" s="170" t="s">
        <v>1367</v>
      </c>
      <c r="J326" s="188" t="s">
        <v>2052</v>
      </c>
      <c r="K326" s="182" t="s">
        <v>2786</v>
      </c>
    </row>
    <row r="327" spans="1:11" ht="22.5" customHeight="1" x14ac:dyDescent="0.25">
      <c r="A327" s="200"/>
      <c r="B327" s="182"/>
      <c r="C327" s="183"/>
      <c r="D327" s="184"/>
      <c r="E327" s="182"/>
      <c r="F327" s="170" t="s">
        <v>263</v>
      </c>
      <c r="G327" s="188" t="s">
        <v>109</v>
      </c>
      <c r="H327" s="188"/>
      <c r="I327" s="170" t="s">
        <v>1367</v>
      </c>
      <c r="J327" s="188"/>
      <c r="K327" s="182"/>
    </row>
    <row r="328" spans="1:11" ht="42.75" customHeight="1" x14ac:dyDescent="0.25">
      <c r="A328" s="199" t="s">
        <v>519</v>
      </c>
      <c r="B328" s="163">
        <v>1</v>
      </c>
      <c r="C328" s="169" t="s">
        <v>683</v>
      </c>
      <c r="D328" s="179" t="str">
        <f>"80315826"</f>
        <v>80315826</v>
      </c>
      <c r="E328" s="163" t="s">
        <v>653</v>
      </c>
      <c r="F328" s="170" t="s">
        <v>45</v>
      </c>
      <c r="G328" s="7" t="s">
        <v>684</v>
      </c>
      <c r="H328" s="7" t="s">
        <v>546</v>
      </c>
      <c r="I328" s="7" t="s">
        <v>47</v>
      </c>
      <c r="J328" s="164" t="s">
        <v>2052</v>
      </c>
      <c r="K328" s="164"/>
    </row>
    <row r="329" spans="1:11" ht="42.75" customHeight="1" x14ac:dyDescent="0.25">
      <c r="A329" s="207"/>
      <c r="B329" s="163">
        <v>2</v>
      </c>
      <c r="C329" s="169" t="s">
        <v>685</v>
      </c>
      <c r="D329" s="179" t="str">
        <f>"57834110"</f>
        <v>57834110</v>
      </c>
      <c r="E329" s="163" t="s">
        <v>653</v>
      </c>
      <c r="F329" s="170" t="s">
        <v>45</v>
      </c>
      <c r="G329" s="7" t="s">
        <v>686</v>
      </c>
      <c r="H329" s="7" t="s">
        <v>687</v>
      </c>
      <c r="I329" s="7" t="s">
        <v>48</v>
      </c>
      <c r="J329" s="164" t="s">
        <v>2052</v>
      </c>
      <c r="K329" s="164"/>
    </row>
    <row r="330" spans="1:11" ht="42.75" customHeight="1" x14ac:dyDescent="0.25">
      <c r="A330" s="207"/>
      <c r="B330" s="163">
        <v>3</v>
      </c>
      <c r="C330" s="169" t="s">
        <v>688</v>
      </c>
      <c r="D330" s="179" t="str">
        <f>"62264845"</f>
        <v>62264845</v>
      </c>
      <c r="E330" s="163" t="s">
        <v>653</v>
      </c>
      <c r="F330" s="170" t="s">
        <v>45</v>
      </c>
      <c r="G330" s="7" t="s">
        <v>689</v>
      </c>
      <c r="H330" s="7" t="s">
        <v>690</v>
      </c>
      <c r="I330" s="7" t="s">
        <v>48</v>
      </c>
      <c r="J330" s="164" t="s">
        <v>2052</v>
      </c>
      <c r="K330" s="164"/>
    </row>
    <row r="331" spans="1:11" ht="42.75" customHeight="1" x14ac:dyDescent="0.25">
      <c r="A331" s="207"/>
      <c r="B331" s="163">
        <v>4</v>
      </c>
      <c r="C331" s="169" t="s">
        <v>691</v>
      </c>
      <c r="D331" s="179" t="str">
        <f>"98462081"</f>
        <v>98462081</v>
      </c>
      <c r="E331" s="163" t="s">
        <v>653</v>
      </c>
      <c r="F331" s="170" t="s">
        <v>45</v>
      </c>
      <c r="G331" s="7" t="s">
        <v>692</v>
      </c>
      <c r="H331" s="7" t="s">
        <v>693</v>
      </c>
      <c r="I331" s="7" t="s">
        <v>47</v>
      </c>
      <c r="J331" s="164" t="s">
        <v>2052</v>
      </c>
      <c r="K331" s="164"/>
    </row>
    <row r="332" spans="1:11" ht="42.75" customHeight="1" x14ac:dyDescent="0.25">
      <c r="A332" s="207"/>
      <c r="B332" s="163">
        <v>5</v>
      </c>
      <c r="C332" s="169" t="s">
        <v>694</v>
      </c>
      <c r="D332" s="179" t="str">
        <f>"89207633"</f>
        <v>89207633</v>
      </c>
      <c r="E332" s="163" t="s">
        <v>653</v>
      </c>
      <c r="F332" s="170" t="s">
        <v>45</v>
      </c>
      <c r="G332" s="7" t="s">
        <v>697</v>
      </c>
      <c r="H332" s="7" t="s">
        <v>698</v>
      </c>
      <c r="I332" s="7" t="s">
        <v>47</v>
      </c>
      <c r="J332" s="164" t="s">
        <v>2052</v>
      </c>
      <c r="K332" s="164"/>
    </row>
    <row r="333" spans="1:11" ht="42.75" customHeight="1" x14ac:dyDescent="0.25">
      <c r="A333" s="207"/>
      <c r="B333" s="163">
        <v>6</v>
      </c>
      <c r="C333" s="169" t="s">
        <v>695</v>
      </c>
      <c r="D333" s="179" t="str">
        <f>"63230814"</f>
        <v>63230814</v>
      </c>
      <c r="E333" s="163" t="s">
        <v>653</v>
      </c>
      <c r="F333" s="170" t="s">
        <v>45</v>
      </c>
      <c r="G333" s="7" t="s">
        <v>700</v>
      </c>
      <c r="H333" s="7" t="s">
        <v>701</v>
      </c>
      <c r="I333" s="7" t="s">
        <v>47</v>
      </c>
      <c r="J333" s="164" t="s">
        <v>2052</v>
      </c>
      <c r="K333" s="164"/>
    </row>
    <row r="334" spans="1:11" ht="42.75" customHeight="1" x14ac:dyDescent="0.25">
      <c r="A334" s="207"/>
      <c r="B334" s="163">
        <v>7</v>
      </c>
      <c r="C334" s="169" t="s">
        <v>696</v>
      </c>
      <c r="D334" s="179" t="str">
        <f>"82386607"</f>
        <v>82386607</v>
      </c>
      <c r="E334" s="163" t="s">
        <v>653</v>
      </c>
      <c r="F334" s="170" t="s">
        <v>45</v>
      </c>
      <c r="G334" s="170">
        <v>94338</v>
      </c>
      <c r="H334" s="7" t="s">
        <v>702</v>
      </c>
      <c r="I334" s="7" t="s">
        <v>47</v>
      </c>
      <c r="J334" s="164" t="s">
        <v>2052</v>
      </c>
      <c r="K334" s="164"/>
    </row>
    <row r="335" spans="1:11" ht="42.75" customHeight="1" x14ac:dyDescent="0.25">
      <c r="A335" s="207"/>
      <c r="B335" s="163">
        <v>8</v>
      </c>
      <c r="C335" s="169" t="s">
        <v>699</v>
      </c>
      <c r="D335" s="179" t="str">
        <f>"90733905"</f>
        <v>90733905</v>
      </c>
      <c r="E335" s="163" t="s">
        <v>653</v>
      </c>
      <c r="F335" s="170" t="s">
        <v>45</v>
      </c>
      <c r="G335" s="170" t="s">
        <v>703</v>
      </c>
      <c r="H335" s="7" t="s">
        <v>704</v>
      </c>
      <c r="I335" s="7" t="s">
        <v>48</v>
      </c>
      <c r="J335" s="164" t="s">
        <v>2052</v>
      </c>
      <c r="K335" s="164"/>
    </row>
    <row r="336" spans="1:11" ht="42.75" customHeight="1" x14ac:dyDescent="0.25">
      <c r="A336" s="207"/>
      <c r="B336" s="163">
        <v>9</v>
      </c>
      <c r="C336" s="169" t="s">
        <v>816</v>
      </c>
      <c r="D336" s="179" t="str">
        <f>"19881540"</f>
        <v>19881540</v>
      </c>
      <c r="E336" s="163" t="s">
        <v>912</v>
      </c>
      <c r="F336" s="170" t="s">
        <v>45</v>
      </c>
      <c r="G336" s="170" t="s">
        <v>817</v>
      </c>
      <c r="H336" s="7" t="s">
        <v>818</v>
      </c>
      <c r="I336" s="7" t="s">
        <v>819</v>
      </c>
      <c r="J336" s="164" t="s">
        <v>2052</v>
      </c>
      <c r="K336" s="164"/>
    </row>
    <row r="337" spans="1:11" ht="42.75" customHeight="1" x14ac:dyDescent="0.25">
      <c r="A337" s="207"/>
      <c r="B337" s="163">
        <v>10</v>
      </c>
      <c r="C337" s="169" t="s">
        <v>899</v>
      </c>
      <c r="D337" s="179" t="str">
        <f>"99361028"</f>
        <v>99361028</v>
      </c>
      <c r="E337" s="163" t="s">
        <v>823</v>
      </c>
      <c r="F337" s="170" t="s">
        <v>45</v>
      </c>
      <c r="G337" s="170" t="s">
        <v>900</v>
      </c>
      <c r="H337" s="7" t="s">
        <v>901</v>
      </c>
      <c r="I337" s="7" t="s">
        <v>167</v>
      </c>
      <c r="J337" s="164" t="s">
        <v>2052</v>
      </c>
      <c r="K337" s="164"/>
    </row>
    <row r="338" spans="1:11" ht="42.75" customHeight="1" x14ac:dyDescent="0.25">
      <c r="A338" s="207"/>
      <c r="B338" s="163">
        <v>11</v>
      </c>
      <c r="C338" s="169" t="s">
        <v>1189</v>
      </c>
      <c r="D338" s="179" t="str">
        <f>"03719379"</f>
        <v>03719379</v>
      </c>
      <c r="E338" s="163" t="s">
        <v>1190</v>
      </c>
      <c r="F338" s="170" t="s">
        <v>45</v>
      </c>
      <c r="G338" s="170" t="s">
        <v>1191</v>
      </c>
      <c r="H338" s="7" t="s">
        <v>1029</v>
      </c>
      <c r="I338" s="7" t="s">
        <v>48</v>
      </c>
      <c r="J338" s="164" t="s">
        <v>2052</v>
      </c>
      <c r="K338" s="164"/>
    </row>
    <row r="339" spans="1:11" ht="42.75" customHeight="1" x14ac:dyDescent="0.25">
      <c r="A339" s="207"/>
      <c r="B339" s="163">
        <v>12</v>
      </c>
      <c r="C339" s="169" t="s">
        <v>1192</v>
      </c>
      <c r="D339" s="179" t="str">
        <f>"47105809"</f>
        <v>47105809</v>
      </c>
      <c r="E339" s="163" t="s">
        <v>1067</v>
      </c>
      <c r="F339" s="170" t="s">
        <v>45</v>
      </c>
      <c r="G339" s="170">
        <v>48192</v>
      </c>
      <c r="H339" s="7" t="s">
        <v>1193</v>
      </c>
      <c r="I339" s="7" t="s">
        <v>48</v>
      </c>
      <c r="J339" s="164" t="s">
        <v>2052</v>
      </c>
      <c r="K339" s="164"/>
    </row>
    <row r="340" spans="1:11" ht="42.75" customHeight="1" x14ac:dyDescent="0.25">
      <c r="A340" s="207"/>
      <c r="B340" s="163">
        <v>13</v>
      </c>
      <c r="C340" s="169" t="s">
        <v>766</v>
      </c>
      <c r="D340" s="179" t="str">
        <f>"22975754"</f>
        <v>22975754</v>
      </c>
      <c r="E340" s="163" t="s">
        <v>1153</v>
      </c>
      <c r="F340" s="170" t="s">
        <v>45</v>
      </c>
      <c r="G340" s="170" t="s">
        <v>1194</v>
      </c>
      <c r="H340" s="7" t="s">
        <v>1195</v>
      </c>
      <c r="I340" s="7" t="s">
        <v>175</v>
      </c>
      <c r="J340" s="164" t="s">
        <v>2052</v>
      </c>
      <c r="K340" s="164"/>
    </row>
    <row r="341" spans="1:11" ht="42.75" customHeight="1" x14ac:dyDescent="0.25">
      <c r="A341" s="207"/>
      <c r="B341" s="163">
        <v>14</v>
      </c>
      <c r="C341" s="169" t="s">
        <v>1196</v>
      </c>
      <c r="D341" s="179" t="str">
        <f>"87164843"</f>
        <v>87164843</v>
      </c>
      <c r="E341" s="163" t="s">
        <v>1067</v>
      </c>
      <c r="F341" s="170" t="s">
        <v>45</v>
      </c>
      <c r="G341" s="170">
        <v>44559</v>
      </c>
      <c r="H341" s="7" t="s">
        <v>525</v>
      </c>
      <c r="I341" s="7" t="s">
        <v>48</v>
      </c>
      <c r="J341" s="164" t="s">
        <v>2052</v>
      </c>
      <c r="K341" s="164"/>
    </row>
    <row r="342" spans="1:11" ht="42.75" customHeight="1" x14ac:dyDescent="0.25">
      <c r="A342" s="207"/>
      <c r="B342" s="163">
        <v>15</v>
      </c>
      <c r="C342" s="169" t="s">
        <v>1197</v>
      </c>
      <c r="D342" s="179" t="str">
        <f>"15180726"</f>
        <v>15180726</v>
      </c>
      <c r="E342" s="163" t="s">
        <v>1067</v>
      </c>
      <c r="F342" s="170" t="s">
        <v>45</v>
      </c>
      <c r="G342" s="170" t="s">
        <v>1198</v>
      </c>
      <c r="H342" s="7" t="s">
        <v>1023</v>
      </c>
      <c r="I342" s="7" t="s">
        <v>48</v>
      </c>
      <c r="J342" s="164" t="s">
        <v>2052</v>
      </c>
      <c r="K342" s="164"/>
    </row>
    <row r="343" spans="1:11" ht="42.75" customHeight="1" x14ac:dyDescent="0.25">
      <c r="A343" s="207"/>
      <c r="B343" s="163">
        <v>16</v>
      </c>
      <c r="C343" s="169" t="s">
        <v>1199</v>
      </c>
      <c r="D343" s="179" t="str">
        <f>"23914225"</f>
        <v>23914225</v>
      </c>
      <c r="E343" s="163" t="s">
        <v>1067</v>
      </c>
      <c r="F343" s="170" t="s">
        <v>45</v>
      </c>
      <c r="G343" s="170" t="s">
        <v>1200</v>
      </c>
      <c r="H343" s="7" t="s">
        <v>1201</v>
      </c>
      <c r="I343" s="7" t="s">
        <v>51</v>
      </c>
      <c r="J343" s="164" t="s">
        <v>2052</v>
      </c>
      <c r="K343" s="164"/>
    </row>
    <row r="344" spans="1:11" ht="42.75" customHeight="1" x14ac:dyDescent="0.25">
      <c r="A344" s="207"/>
      <c r="B344" s="163">
        <v>17</v>
      </c>
      <c r="C344" s="169" t="s">
        <v>1202</v>
      </c>
      <c r="D344" s="179" t="str">
        <f>"52598435"</f>
        <v>52598435</v>
      </c>
      <c r="E344" s="163" t="s">
        <v>1067</v>
      </c>
      <c r="F344" s="170" t="s">
        <v>45</v>
      </c>
      <c r="G344" s="170" t="s">
        <v>1203</v>
      </c>
      <c r="H344" s="7" t="s">
        <v>1204</v>
      </c>
      <c r="I344" s="7" t="s">
        <v>48</v>
      </c>
      <c r="J344" s="164" t="s">
        <v>2052</v>
      </c>
      <c r="K344" s="164"/>
    </row>
    <row r="345" spans="1:11" ht="42.75" customHeight="1" x14ac:dyDescent="0.25">
      <c r="A345" s="207"/>
      <c r="B345" s="163">
        <v>18</v>
      </c>
      <c r="C345" s="169" t="s">
        <v>1205</v>
      </c>
      <c r="D345" s="179" t="str">
        <f>"29063681"</f>
        <v>29063681</v>
      </c>
      <c r="E345" s="163" t="s">
        <v>1067</v>
      </c>
      <c r="F345" s="170" t="s">
        <v>45</v>
      </c>
      <c r="G345" s="170" t="s">
        <v>1206</v>
      </c>
      <c r="H345" s="7" t="s">
        <v>1029</v>
      </c>
      <c r="I345" s="7" t="s">
        <v>48</v>
      </c>
      <c r="J345" s="164" t="s">
        <v>2052</v>
      </c>
      <c r="K345" s="164"/>
    </row>
    <row r="346" spans="1:11" ht="42.75" customHeight="1" x14ac:dyDescent="0.25">
      <c r="A346" s="207"/>
      <c r="B346" s="163">
        <v>19</v>
      </c>
      <c r="C346" s="169" t="s">
        <v>1207</v>
      </c>
      <c r="D346" s="179" t="str">
        <f>"99293928"</f>
        <v>99293928</v>
      </c>
      <c r="E346" s="163" t="s">
        <v>1079</v>
      </c>
      <c r="F346" s="170" t="s">
        <v>45</v>
      </c>
      <c r="G346" s="170">
        <v>97844</v>
      </c>
      <c r="H346" s="7" t="s">
        <v>1029</v>
      </c>
      <c r="I346" s="7" t="s">
        <v>167</v>
      </c>
      <c r="J346" s="164" t="s">
        <v>2052</v>
      </c>
      <c r="K346" s="164"/>
    </row>
    <row r="347" spans="1:11" ht="42.75" customHeight="1" x14ac:dyDescent="0.25">
      <c r="A347" s="207"/>
      <c r="B347" s="163">
        <v>20</v>
      </c>
      <c r="C347" s="169" t="s">
        <v>1208</v>
      </c>
      <c r="D347" s="179" t="str">
        <f>"53904126"</f>
        <v>53904126</v>
      </c>
      <c r="E347" s="163" t="s">
        <v>1209</v>
      </c>
      <c r="F347" s="170" t="s">
        <v>45</v>
      </c>
      <c r="G347" s="170">
        <v>46874</v>
      </c>
      <c r="H347" s="7" t="s">
        <v>1210</v>
      </c>
      <c r="I347" s="7" t="s">
        <v>48</v>
      </c>
      <c r="J347" s="164" t="s">
        <v>2052</v>
      </c>
      <c r="K347" s="164"/>
    </row>
    <row r="348" spans="1:11" ht="42.75" customHeight="1" x14ac:dyDescent="0.25">
      <c r="A348" s="207"/>
      <c r="B348" s="163">
        <v>21</v>
      </c>
      <c r="C348" s="169" t="s">
        <v>1694</v>
      </c>
      <c r="D348" s="179" t="str">
        <f>"13760834"</f>
        <v>13760834</v>
      </c>
      <c r="E348" s="163" t="s">
        <v>1617</v>
      </c>
      <c r="F348" s="170" t="s">
        <v>45</v>
      </c>
      <c r="G348" s="170" t="s">
        <v>1881</v>
      </c>
      <c r="H348" s="7" t="s">
        <v>1124</v>
      </c>
      <c r="I348" s="7" t="s">
        <v>1792</v>
      </c>
      <c r="J348" s="164" t="s">
        <v>2052</v>
      </c>
      <c r="K348" s="164"/>
    </row>
    <row r="349" spans="1:11" ht="42.75" customHeight="1" x14ac:dyDescent="0.25">
      <c r="A349" s="207"/>
      <c r="B349" s="163">
        <v>22</v>
      </c>
      <c r="C349" s="169" t="s">
        <v>1695</v>
      </c>
      <c r="D349" s="179" t="str">
        <f>"49500622"</f>
        <v>49500622</v>
      </c>
      <c r="E349" s="163" t="s">
        <v>1616</v>
      </c>
      <c r="F349" s="170" t="s">
        <v>45</v>
      </c>
      <c r="G349" s="170" t="s">
        <v>1839</v>
      </c>
      <c r="H349" s="7" t="s">
        <v>584</v>
      </c>
      <c r="I349" s="7" t="s">
        <v>1840</v>
      </c>
      <c r="J349" s="164" t="s">
        <v>2052</v>
      </c>
      <c r="K349" s="164"/>
    </row>
    <row r="350" spans="1:11" ht="42.75" customHeight="1" x14ac:dyDescent="0.25">
      <c r="A350" s="207"/>
      <c r="B350" s="163">
        <v>23</v>
      </c>
      <c r="C350" s="169" t="s">
        <v>1696</v>
      </c>
      <c r="D350" s="179" t="str">
        <f>"46475356"</f>
        <v>46475356</v>
      </c>
      <c r="E350" s="163" t="s">
        <v>1603</v>
      </c>
      <c r="F350" s="170" t="s">
        <v>45</v>
      </c>
      <c r="G350" s="170">
        <v>47345</v>
      </c>
      <c r="H350" s="7" t="s">
        <v>1882</v>
      </c>
      <c r="I350" s="7" t="s">
        <v>1792</v>
      </c>
      <c r="J350" s="164" t="s">
        <v>2052</v>
      </c>
      <c r="K350" s="164"/>
    </row>
    <row r="351" spans="1:11" ht="42.75" customHeight="1" x14ac:dyDescent="0.25">
      <c r="A351" s="207"/>
      <c r="B351" s="163">
        <v>24</v>
      </c>
      <c r="C351" s="169" t="s">
        <v>1697</v>
      </c>
      <c r="D351" s="179" t="str">
        <f>"24853237"</f>
        <v>24853237</v>
      </c>
      <c r="E351" s="163" t="s">
        <v>1617</v>
      </c>
      <c r="F351" s="170" t="s">
        <v>45</v>
      </c>
      <c r="G351" s="170" t="s">
        <v>1883</v>
      </c>
      <c r="H351" s="7" t="s">
        <v>1879</v>
      </c>
      <c r="I351" s="7" t="s">
        <v>1792</v>
      </c>
      <c r="J351" s="164" t="s">
        <v>2052</v>
      </c>
      <c r="K351" s="164"/>
    </row>
    <row r="352" spans="1:11" ht="42.75" customHeight="1" x14ac:dyDescent="0.25">
      <c r="A352" s="207"/>
      <c r="B352" s="163">
        <v>25</v>
      </c>
      <c r="C352" s="169" t="s">
        <v>1698</v>
      </c>
      <c r="D352" s="179" t="str">
        <f>"04670963"</f>
        <v>04670963</v>
      </c>
      <c r="E352" s="163" t="s">
        <v>1617</v>
      </c>
      <c r="F352" s="170" t="s">
        <v>45</v>
      </c>
      <c r="G352" s="170">
        <v>46629</v>
      </c>
      <c r="H352" s="7" t="s">
        <v>1870</v>
      </c>
      <c r="I352" s="7" t="s">
        <v>1792</v>
      </c>
      <c r="J352" s="164" t="s">
        <v>2052</v>
      </c>
      <c r="K352" s="164"/>
    </row>
    <row r="353" spans="1:11" ht="42.75" customHeight="1" x14ac:dyDescent="0.25">
      <c r="A353" s="207"/>
      <c r="B353" s="163">
        <v>26</v>
      </c>
      <c r="C353" s="169" t="s">
        <v>1699</v>
      </c>
      <c r="D353" s="179" t="str">
        <f>"42544228"</f>
        <v>42544228</v>
      </c>
      <c r="E353" s="163" t="s">
        <v>1617</v>
      </c>
      <c r="F353" s="170" t="s">
        <v>45</v>
      </c>
      <c r="G353" s="170" t="s">
        <v>1871</v>
      </c>
      <c r="H353" s="7" t="s">
        <v>1387</v>
      </c>
      <c r="I353" s="7" t="s">
        <v>1792</v>
      </c>
      <c r="J353" s="164" t="s">
        <v>2052</v>
      </c>
      <c r="K353" s="164"/>
    </row>
    <row r="354" spans="1:11" ht="42.75" customHeight="1" x14ac:dyDescent="0.25">
      <c r="A354" s="207"/>
      <c r="B354" s="163">
        <v>27</v>
      </c>
      <c r="C354" s="169" t="s">
        <v>1675</v>
      </c>
      <c r="D354" s="179" t="str">
        <f>"86001201"</f>
        <v>86001201</v>
      </c>
      <c r="E354" s="163" t="s">
        <v>1617</v>
      </c>
      <c r="F354" s="170" t="s">
        <v>45</v>
      </c>
      <c r="G354" s="170" t="s">
        <v>1825</v>
      </c>
      <c r="H354" s="7" t="s">
        <v>1826</v>
      </c>
      <c r="I354" s="7" t="s">
        <v>1367</v>
      </c>
      <c r="J354" s="164" t="s">
        <v>2052</v>
      </c>
      <c r="K354" s="164"/>
    </row>
    <row r="355" spans="1:11" ht="42.75" customHeight="1" x14ac:dyDescent="0.25">
      <c r="A355" s="207"/>
      <c r="B355" s="163">
        <v>28</v>
      </c>
      <c r="C355" s="169" t="s">
        <v>1700</v>
      </c>
      <c r="D355" s="179" t="str">
        <f>"23207371"</f>
        <v>23207371</v>
      </c>
      <c r="E355" s="163" t="s">
        <v>1617</v>
      </c>
      <c r="F355" s="170" t="s">
        <v>45</v>
      </c>
      <c r="G355" s="170" t="s">
        <v>1843</v>
      </c>
      <c r="H355" s="7" t="s">
        <v>589</v>
      </c>
      <c r="I355" s="7" t="s">
        <v>1792</v>
      </c>
      <c r="J355" s="164" t="s">
        <v>2052</v>
      </c>
      <c r="K355" s="164"/>
    </row>
    <row r="356" spans="1:11" ht="42.75" customHeight="1" x14ac:dyDescent="0.25">
      <c r="A356" s="207"/>
      <c r="B356" s="163">
        <v>29</v>
      </c>
      <c r="C356" s="169" t="s">
        <v>1701</v>
      </c>
      <c r="D356" s="179" t="str">
        <f>"06722269"</f>
        <v>06722269</v>
      </c>
      <c r="E356" s="163" t="s">
        <v>1671</v>
      </c>
      <c r="F356" s="170" t="s">
        <v>45</v>
      </c>
      <c r="G356" s="170" t="s">
        <v>1845</v>
      </c>
      <c r="H356" s="7" t="s">
        <v>743</v>
      </c>
      <c r="I356" s="7" t="s">
        <v>1792</v>
      </c>
      <c r="J356" s="164" t="s">
        <v>2052</v>
      </c>
      <c r="K356" s="164"/>
    </row>
    <row r="357" spans="1:11" ht="42.75" customHeight="1" x14ac:dyDescent="0.25">
      <c r="A357" s="200"/>
      <c r="B357" s="163">
        <v>30</v>
      </c>
      <c r="C357" s="169" t="s">
        <v>1702</v>
      </c>
      <c r="D357" s="179" t="str">
        <f>"08732842"</f>
        <v>08732842</v>
      </c>
      <c r="E357" s="163" t="s">
        <v>1671</v>
      </c>
      <c r="F357" s="170" t="s">
        <v>45</v>
      </c>
      <c r="G357" s="170" t="s">
        <v>1892</v>
      </c>
      <c r="H357" s="7" t="s">
        <v>1893</v>
      </c>
      <c r="I357" s="7" t="s">
        <v>51</v>
      </c>
      <c r="J357" s="164" t="s">
        <v>2052</v>
      </c>
      <c r="K357" s="164"/>
    </row>
    <row r="358" spans="1:11" ht="42.75" customHeight="1" x14ac:dyDescent="0.25">
      <c r="A358" s="204" t="s">
        <v>82</v>
      </c>
      <c r="B358" s="205"/>
      <c r="C358" s="205"/>
      <c r="D358" s="205"/>
      <c r="E358" s="206"/>
      <c r="F358" s="190" t="s">
        <v>152</v>
      </c>
      <c r="G358" s="190"/>
      <c r="H358" s="190"/>
      <c r="I358" s="190"/>
      <c r="J358" s="8"/>
      <c r="K358" s="166"/>
    </row>
    <row r="359" spans="1:11" ht="42.75" customHeight="1" x14ac:dyDescent="0.25">
      <c r="A359" s="3" t="s">
        <v>15</v>
      </c>
      <c r="B359" s="165" t="s">
        <v>12</v>
      </c>
      <c r="C359" s="3" t="s">
        <v>14</v>
      </c>
      <c r="D359" s="178" t="s">
        <v>2049</v>
      </c>
      <c r="E359" s="165" t="s">
        <v>8</v>
      </c>
      <c r="F359" s="4" t="s">
        <v>44</v>
      </c>
      <c r="G359" s="4" t="s">
        <v>41</v>
      </c>
      <c r="H359" s="5" t="s">
        <v>42</v>
      </c>
      <c r="I359" s="166" t="s">
        <v>43</v>
      </c>
      <c r="J359" s="165" t="s">
        <v>91</v>
      </c>
      <c r="K359" s="166" t="s">
        <v>2816</v>
      </c>
    </row>
    <row r="360" spans="1:11" ht="23.25" customHeight="1" x14ac:dyDescent="0.25">
      <c r="A360" s="199" t="s">
        <v>18</v>
      </c>
      <c r="B360" s="182">
        <v>1</v>
      </c>
      <c r="C360" s="183" t="s">
        <v>1127</v>
      </c>
      <c r="D360" s="184" t="str">
        <f>"49017480"</f>
        <v>49017480</v>
      </c>
      <c r="E360" s="182" t="s">
        <v>580</v>
      </c>
      <c r="F360" s="170" t="s">
        <v>45</v>
      </c>
      <c r="G360" s="6" t="s">
        <v>469</v>
      </c>
      <c r="H360" s="170" t="s">
        <v>470</v>
      </c>
      <c r="I360" s="170" t="s">
        <v>48</v>
      </c>
      <c r="J360" s="182" t="s">
        <v>2052</v>
      </c>
      <c r="K360" s="182" t="s">
        <v>2790</v>
      </c>
    </row>
    <row r="361" spans="1:11" ht="23.25" customHeight="1" x14ac:dyDescent="0.25">
      <c r="A361" s="207"/>
      <c r="B361" s="182"/>
      <c r="C361" s="183"/>
      <c r="D361" s="184"/>
      <c r="E361" s="182"/>
      <c r="F361" s="170" t="s">
        <v>164</v>
      </c>
      <c r="G361" s="6" t="s">
        <v>471</v>
      </c>
      <c r="H361" s="170" t="s">
        <v>472</v>
      </c>
      <c r="I361" s="170" t="s">
        <v>48</v>
      </c>
      <c r="J361" s="182"/>
      <c r="K361" s="182"/>
    </row>
    <row r="362" spans="1:11" ht="23.25" customHeight="1" x14ac:dyDescent="0.25">
      <c r="A362" s="207"/>
      <c r="B362" s="182">
        <v>2</v>
      </c>
      <c r="C362" s="183" t="s">
        <v>1592</v>
      </c>
      <c r="D362" s="184" t="str">
        <f>"06933747"</f>
        <v>06933747</v>
      </c>
      <c r="E362" s="182" t="s">
        <v>1586</v>
      </c>
      <c r="F362" s="170" t="s">
        <v>45</v>
      </c>
      <c r="G362" s="6" t="s">
        <v>1593</v>
      </c>
      <c r="H362" s="170" t="s">
        <v>1594</v>
      </c>
      <c r="I362" s="170" t="s">
        <v>95</v>
      </c>
      <c r="J362" s="188" t="s">
        <v>2052</v>
      </c>
      <c r="K362" s="182" t="s">
        <v>2802</v>
      </c>
    </row>
    <row r="363" spans="1:11" ht="23.25" customHeight="1" x14ac:dyDescent="0.25">
      <c r="A363" s="200"/>
      <c r="B363" s="182"/>
      <c r="C363" s="183"/>
      <c r="D363" s="184"/>
      <c r="E363" s="182"/>
      <c r="F363" s="170" t="s">
        <v>46</v>
      </c>
      <c r="G363" s="6" t="s">
        <v>1593</v>
      </c>
      <c r="H363" s="6" t="s">
        <v>1595</v>
      </c>
      <c r="I363" s="170" t="s">
        <v>95</v>
      </c>
      <c r="J363" s="188"/>
      <c r="K363" s="182"/>
    </row>
    <row r="364" spans="1:11" ht="23.25" customHeight="1" x14ac:dyDescent="0.25">
      <c r="A364" s="199" t="s">
        <v>22</v>
      </c>
      <c r="B364" s="182">
        <v>1</v>
      </c>
      <c r="C364" s="183" t="s">
        <v>1533</v>
      </c>
      <c r="D364" s="184" t="str">
        <f>"13085668"</f>
        <v>13085668</v>
      </c>
      <c r="E364" s="182" t="s">
        <v>1534</v>
      </c>
      <c r="F364" s="170" t="s">
        <v>45</v>
      </c>
      <c r="G364" s="10" t="s">
        <v>1535</v>
      </c>
      <c r="H364" s="170" t="s">
        <v>1536</v>
      </c>
      <c r="I364" s="170" t="s">
        <v>47</v>
      </c>
      <c r="J364" s="182" t="s">
        <v>2052</v>
      </c>
      <c r="K364" s="182" t="s">
        <v>2791</v>
      </c>
    </row>
    <row r="365" spans="1:11" ht="23.25" customHeight="1" x14ac:dyDescent="0.25">
      <c r="A365" s="200"/>
      <c r="B365" s="182"/>
      <c r="C365" s="183"/>
      <c r="D365" s="184"/>
      <c r="E365" s="182"/>
      <c r="F365" s="170" t="s">
        <v>164</v>
      </c>
      <c r="G365" s="10" t="s">
        <v>1535</v>
      </c>
      <c r="H365" s="170" t="s">
        <v>1536</v>
      </c>
      <c r="I365" s="170" t="s">
        <v>47</v>
      </c>
      <c r="J365" s="182"/>
      <c r="K365" s="182"/>
    </row>
    <row r="366" spans="1:11" ht="23.25" customHeight="1" x14ac:dyDescent="0.25">
      <c r="A366" s="199" t="s">
        <v>21</v>
      </c>
      <c r="B366" s="182">
        <v>1</v>
      </c>
      <c r="C366" s="183" t="s">
        <v>1906</v>
      </c>
      <c r="D366" s="184" t="str">
        <f>"25263337"</f>
        <v>25263337</v>
      </c>
      <c r="E366" s="182" t="s">
        <v>1907</v>
      </c>
      <c r="F366" s="170" t="s">
        <v>45</v>
      </c>
      <c r="G366" s="7" t="s">
        <v>1908</v>
      </c>
      <c r="H366" s="170" t="s">
        <v>1798</v>
      </c>
      <c r="I366" s="170" t="s">
        <v>1367</v>
      </c>
      <c r="J366" s="182" t="s">
        <v>2052</v>
      </c>
      <c r="K366" s="182" t="s">
        <v>2795</v>
      </c>
    </row>
    <row r="367" spans="1:11" ht="23.25" customHeight="1" x14ac:dyDescent="0.25">
      <c r="A367" s="207"/>
      <c r="B367" s="182"/>
      <c r="C367" s="183"/>
      <c r="D367" s="184"/>
      <c r="E367" s="182"/>
      <c r="F367" s="170" t="s">
        <v>164</v>
      </c>
      <c r="G367" s="188" t="s">
        <v>109</v>
      </c>
      <c r="H367" s="188"/>
      <c r="I367" s="170" t="s">
        <v>1367</v>
      </c>
      <c r="J367" s="182"/>
      <c r="K367" s="182"/>
    </row>
    <row r="368" spans="1:11" ht="23.25" customHeight="1" x14ac:dyDescent="0.25">
      <c r="A368" s="207"/>
      <c r="B368" s="182">
        <v>2</v>
      </c>
      <c r="C368" s="183" t="s">
        <v>2005</v>
      </c>
      <c r="D368" s="184">
        <v>43996986</v>
      </c>
      <c r="E368" s="182" t="s">
        <v>2006</v>
      </c>
      <c r="F368" s="170" t="s">
        <v>45</v>
      </c>
      <c r="G368" s="10" t="s">
        <v>2007</v>
      </c>
      <c r="H368" s="170" t="s">
        <v>1304</v>
      </c>
      <c r="I368" s="170" t="s">
        <v>1367</v>
      </c>
      <c r="J368" s="182" t="s">
        <v>2052</v>
      </c>
      <c r="K368" s="182" t="s">
        <v>2795</v>
      </c>
    </row>
    <row r="369" spans="1:11" ht="23.25" customHeight="1" x14ac:dyDescent="0.25">
      <c r="A369" s="200"/>
      <c r="B369" s="182"/>
      <c r="C369" s="183"/>
      <c r="D369" s="184" t="str">
        <f>"43996986"</f>
        <v>43996986</v>
      </c>
      <c r="E369" s="182"/>
      <c r="F369" s="170" t="s">
        <v>164</v>
      </c>
      <c r="G369" s="10" t="s">
        <v>2008</v>
      </c>
      <c r="H369" s="170" t="s">
        <v>2009</v>
      </c>
      <c r="I369" s="170" t="s">
        <v>51</v>
      </c>
      <c r="J369" s="182"/>
      <c r="K369" s="182"/>
    </row>
    <row r="370" spans="1:11" ht="42.75" customHeight="1" x14ac:dyDescent="0.25">
      <c r="A370" s="209" t="s">
        <v>519</v>
      </c>
      <c r="B370" s="163">
        <v>1</v>
      </c>
      <c r="C370" s="16" t="s">
        <v>711</v>
      </c>
      <c r="D370" s="179" t="str">
        <f>"41390129"</f>
        <v>41390129</v>
      </c>
      <c r="E370" s="168" t="s">
        <v>653</v>
      </c>
      <c r="F370" s="15" t="s">
        <v>45</v>
      </c>
      <c r="G370" s="15" t="s">
        <v>713</v>
      </c>
      <c r="H370" s="16" t="s">
        <v>714</v>
      </c>
      <c r="I370" s="170" t="s">
        <v>48</v>
      </c>
      <c r="J370" s="164" t="s">
        <v>2052</v>
      </c>
      <c r="K370" s="164"/>
    </row>
    <row r="371" spans="1:11" ht="42.75" customHeight="1" x14ac:dyDescent="0.25">
      <c r="A371" s="210"/>
      <c r="B371" s="163">
        <v>2</v>
      </c>
      <c r="C371" s="16" t="s">
        <v>712</v>
      </c>
      <c r="D371" s="179" t="str">
        <f>"69725246"</f>
        <v>69725246</v>
      </c>
      <c r="E371" s="168" t="s">
        <v>653</v>
      </c>
      <c r="F371" s="15" t="s">
        <v>45</v>
      </c>
      <c r="G371" s="15" t="s">
        <v>715</v>
      </c>
      <c r="H371" s="16" t="s">
        <v>716</v>
      </c>
      <c r="I371" s="170" t="s">
        <v>51</v>
      </c>
      <c r="J371" s="164" t="s">
        <v>2052</v>
      </c>
      <c r="K371" s="164"/>
    </row>
    <row r="372" spans="1:11" ht="42.75" customHeight="1" x14ac:dyDescent="0.25">
      <c r="A372" s="210"/>
      <c r="B372" s="163">
        <v>3</v>
      </c>
      <c r="C372" s="16" t="s">
        <v>959</v>
      </c>
      <c r="D372" s="179" t="str">
        <f>"49456945"</f>
        <v>49456945</v>
      </c>
      <c r="E372" s="168" t="s">
        <v>823</v>
      </c>
      <c r="F372" s="15" t="s">
        <v>45</v>
      </c>
      <c r="G372" s="15" t="s">
        <v>839</v>
      </c>
      <c r="H372" s="16" t="s">
        <v>840</v>
      </c>
      <c r="I372" s="170" t="s">
        <v>51</v>
      </c>
      <c r="J372" s="164" t="s">
        <v>2052</v>
      </c>
      <c r="K372" s="164"/>
    </row>
    <row r="373" spans="1:11" ht="42.75" customHeight="1" x14ac:dyDescent="0.25">
      <c r="A373" s="210"/>
      <c r="B373" s="163">
        <v>4</v>
      </c>
      <c r="C373" s="16" t="s">
        <v>1231</v>
      </c>
      <c r="D373" s="179" t="str">
        <f>"41783776"</f>
        <v>41783776</v>
      </c>
      <c r="E373" s="168" t="s">
        <v>1218</v>
      </c>
      <c r="F373" s="15" t="s">
        <v>45</v>
      </c>
      <c r="G373" s="16">
        <v>78729</v>
      </c>
      <c r="H373" s="16" t="s">
        <v>1232</v>
      </c>
      <c r="I373" s="170" t="s">
        <v>167</v>
      </c>
      <c r="J373" s="164" t="s">
        <v>2052</v>
      </c>
      <c r="K373" s="164"/>
    </row>
    <row r="374" spans="1:11" ht="42.75" customHeight="1" x14ac:dyDescent="0.25">
      <c r="A374" s="210"/>
      <c r="B374" s="163">
        <v>5</v>
      </c>
      <c r="C374" s="16" t="s">
        <v>1233</v>
      </c>
      <c r="D374" s="179" t="str">
        <f>"14543131"</f>
        <v>14543131</v>
      </c>
      <c r="E374" s="168" t="s">
        <v>1067</v>
      </c>
      <c r="F374" s="15" t="s">
        <v>45</v>
      </c>
      <c r="G374" s="16">
        <v>76985</v>
      </c>
      <c r="H374" s="16" t="s">
        <v>1234</v>
      </c>
      <c r="I374" s="170" t="s">
        <v>167</v>
      </c>
      <c r="J374" s="164" t="s">
        <v>2052</v>
      </c>
      <c r="K374" s="164"/>
    </row>
    <row r="375" spans="1:11" ht="42.75" customHeight="1" x14ac:dyDescent="0.25">
      <c r="A375" s="210"/>
      <c r="B375" s="163">
        <v>6</v>
      </c>
      <c r="C375" s="16" t="s">
        <v>1235</v>
      </c>
      <c r="D375" s="179" t="str">
        <f>"93071555"</f>
        <v>93071555</v>
      </c>
      <c r="E375" s="168" t="s">
        <v>1067</v>
      </c>
      <c r="F375" s="15" t="s">
        <v>45</v>
      </c>
      <c r="G375" s="16" t="s">
        <v>1236</v>
      </c>
      <c r="H375" s="16" t="s">
        <v>1237</v>
      </c>
      <c r="I375" s="170" t="s">
        <v>51</v>
      </c>
      <c r="J375" s="164" t="s">
        <v>2052</v>
      </c>
      <c r="K375" s="164"/>
    </row>
    <row r="376" spans="1:11" ht="42.75" customHeight="1" x14ac:dyDescent="0.25">
      <c r="A376" s="210"/>
      <c r="B376" s="163">
        <v>7</v>
      </c>
      <c r="C376" s="172" t="s">
        <v>1703</v>
      </c>
      <c r="D376" s="179" t="str">
        <f>"14535868"</f>
        <v>14535868</v>
      </c>
      <c r="E376" s="168" t="s">
        <v>1617</v>
      </c>
      <c r="F376" s="15" t="s">
        <v>45</v>
      </c>
      <c r="G376" s="16" t="s">
        <v>1789</v>
      </c>
      <c r="H376" s="16" t="s">
        <v>1152</v>
      </c>
      <c r="I376" s="170" t="s">
        <v>48</v>
      </c>
      <c r="J376" s="164" t="s">
        <v>2052</v>
      </c>
      <c r="K376" s="164"/>
    </row>
    <row r="377" spans="1:11" ht="42.75" customHeight="1" x14ac:dyDescent="0.25">
      <c r="A377" s="210"/>
      <c r="B377" s="163">
        <v>8</v>
      </c>
      <c r="C377" s="172" t="s">
        <v>1704</v>
      </c>
      <c r="D377" s="179" t="str">
        <f>"09450383"</f>
        <v>09450383</v>
      </c>
      <c r="E377" s="168" t="s">
        <v>1617</v>
      </c>
      <c r="F377" s="15" t="s">
        <v>45</v>
      </c>
      <c r="G377" s="16" t="s">
        <v>1818</v>
      </c>
      <c r="H377" s="16" t="s">
        <v>1819</v>
      </c>
      <c r="I377" s="170" t="s">
        <v>1792</v>
      </c>
      <c r="J377" s="164" t="s">
        <v>2052</v>
      </c>
      <c r="K377" s="164"/>
    </row>
    <row r="378" spans="1:11" ht="42.75" customHeight="1" x14ac:dyDescent="0.25">
      <c r="A378" s="211"/>
      <c r="B378" s="163">
        <v>9</v>
      </c>
      <c r="C378" s="172" t="s">
        <v>1705</v>
      </c>
      <c r="D378" s="179" t="str">
        <f>"19222996"</f>
        <v>19222996</v>
      </c>
      <c r="E378" s="168" t="s">
        <v>1610</v>
      </c>
      <c r="F378" s="15" t="s">
        <v>45</v>
      </c>
      <c r="G378" s="16" t="s">
        <v>1858</v>
      </c>
      <c r="H378" s="16" t="s">
        <v>1859</v>
      </c>
      <c r="I378" s="170" t="s">
        <v>1792</v>
      </c>
      <c r="J378" s="164" t="s">
        <v>2052</v>
      </c>
      <c r="K378" s="164"/>
    </row>
    <row r="379" spans="1:11" ht="42.75" customHeight="1" x14ac:dyDescent="0.25">
      <c r="A379" s="204" t="s">
        <v>151</v>
      </c>
      <c r="B379" s="205"/>
      <c r="C379" s="205"/>
      <c r="D379" s="205"/>
      <c r="E379" s="206"/>
      <c r="F379" s="190" t="s">
        <v>152</v>
      </c>
      <c r="G379" s="190"/>
      <c r="H379" s="190"/>
      <c r="I379" s="190"/>
      <c r="J379" s="165"/>
      <c r="K379" s="166"/>
    </row>
    <row r="380" spans="1:11" ht="42.75" customHeight="1" x14ac:dyDescent="0.25">
      <c r="A380" s="3" t="s">
        <v>15</v>
      </c>
      <c r="B380" s="165" t="s">
        <v>12</v>
      </c>
      <c r="C380" s="3" t="s">
        <v>14</v>
      </c>
      <c r="D380" s="178" t="s">
        <v>2049</v>
      </c>
      <c r="E380" s="165" t="s">
        <v>8</v>
      </c>
      <c r="F380" s="4" t="s">
        <v>44</v>
      </c>
      <c r="G380" s="4" t="s">
        <v>41</v>
      </c>
      <c r="H380" s="5" t="s">
        <v>42</v>
      </c>
      <c r="I380" s="3" t="s">
        <v>43</v>
      </c>
      <c r="J380" s="165" t="s">
        <v>91</v>
      </c>
      <c r="K380" s="166" t="s">
        <v>2816</v>
      </c>
    </row>
    <row r="381" spans="1:11" ht="21.75" customHeight="1" x14ac:dyDescent="0.25">
      <c r="A381" s="199" t="s">
        <v>18</v>
      </c>
      <c r="B381" s="182">
        <v>1</v>
      </c>
      <c r="C381" s="183" t="s">
        <v>1572</v>
      </c>
      <c r="D381" s="184" t="s">
        <v>2139</v>
      </c>
      <c r="E381" s="182" t="s">
        <v>326</v>
      </c>
      <c r="F381" s="170" t="s">
        <v>45</v>
      </c>
      <c r="G381" s="6" t="s">
        <v>327</v>
      </c>
      <c r="H381" s="169" t="s">
        <v>328</v>
      </c>
      <c r="I381" s="169" t="s">
        <v>48</v>
      </c>
      <c r="J381" s="182" t="s">
        <v>2052</v>
      </c>
      <c r="K381" s="182" t="s">
        <v>2790</v>
      </c>
    </row>
    <row r="382" spans="1:11" ht="21.75" customHeight="1" x14ac:dyDescent="0.25">
      <c r="A382" s="200"/>
      <c r="B382" s="182"/>
      <c r="C382" s="183"/>
      <c r="D382" s="184"/>
      <c r="E382" s="182"/>
      <c r="F382" s="170" t="s">
        <v>164</v>
      </c>
      <c r="G382" s="6" t="s">
        <v>329</v>
      </c>
      <c r="H382" s="169" t="s">
        <v>53</v>
      </c>
      <c r="I382" s="169" t="s">
        <v>48</v>
      </c>
      <c r="J382" s="182"/>
      <c r="K382" s="182"/>
    </row>
    <row r="383" spans="1:11" ht="21.75" customHeight="1" x14ac:dyDescent="0.25">
      <c r="A383" s="199" t="s">
        <v>17</v>
      </c>
      <c r="B383" s="182">
        <v>1</v>
      </c>
      <c r="C383" s="183" t="s">
        <v>36</v>
      </c>
      <c r="D383" s="184" t="s">
        <v>2141</v>
      </c>
      <c r="E383" s="182" t="s">
        <v>35</v>
      </c>
      <c r="F383" s="170" t="s">
        <v>45</v>
      </c>
      <c r="G383" s="6" t="s">
        <v>110</v>
      </c>
      <c r="H383" s="6" t="s">
        <v>111</v>
      </c>
      <c r="I383" s="170" t="s">
        <v>48</v>
      </c>
      <c r="J383" s="182" t="s">
        <v>2052</v>
      </c>
      <c r="K383" s="182" t="s">
        <v>2771</v>
      </c>
    </row>
    <row r="384" spans="1:11" ht="21.75" customHeight="1" x14ac:dyDescent="0.25">
      <c r="A384" s="200"/>
      <c r="B384" s="182"/>
      <c r="C384" s="183"/>
      <c r="D384" s="184"/>
      <c r="E384" s="182"/>
      <c r="F384" s="170" t="s">
        <v>46</v>
      </c>
      <c r="G384" s="10" t="s">
        <v>166</v>
      </c>
      <c r="H384" s="170" t="s">
        <v>68</v>
      </c>
      <c r="I384" s="170" t="s">
        <v>48</v>
      </c>
      <c r="J384" s="182"/>
      <c r="K384" s="182"/>
    </row>
    <row r="385" spans="1:11" ht="21.75" customHeight="1" x14ac:dyDescent="0.25">
      <c r="A385" s="199" t="s">
        <v>22</v>
      </c>
      <c r="B385" s="182">
        <v>1</v>
      </c>
      <c r="C385" s="183" t="s">
        <v>625</v>
      </c>
      <c r="D385" s="184" t="s">
        <v>2685</v>
      </c>
      <c r="E385" s="182" t="s">
        <v>620</v>
      </c>
      <c r="F385" s="170" t="s">
        <v>45</v>
      </c>
      <c r="G385" s="170" t="s">
        <v>626</v>
      </c>
      <c r="H385" s="170" t="s">
        <v>523</v>
      </c>
      <c r="I385" s="170" t="s">
        <v>48</v>
      </c>
      <c r="J385" s="182" t="s">
        <v>2052</v>
      </c>
      <c r="K385" s="182" t="s">
        <v>2804</v>
      </c>
    </row>
    <row r="386" spans="1:11" ht="21.75" customHeight="1" x14ac:dyDescent="0.25">
      <c r="A386" s="207"/>
      <c r="B386" s="182"/>
      <c r="C386" s="183"/>
      <c r="D386" s="184"/>
      <c r="E386" s="182"/>
      <c r="F386" s="170" t="s">
        <v>164</v>
      </c>
      <c r="G386" s="188" t="s">
        <v>109</v>
      </c>
      <c r="H386" s="188"/>
      <c r="I386" s="170" t="s">
        <v>48</v>
      </c>
      <c r="J386" s="182"/>
      <c r="K386" s="182"/>
    </row>
    <row r="387" spans="1:11" ht="21.75" customHeight="1" x14ac:dyDescent="0.25">
      <c r="A387" s="207"/>
      <c r="B387" s="182">
        <v>2</v>
      </c>
      <c r="C387" s="183" t="s">
        <v>1573</v>
      </c>
      <c r="D387" s="184" t="s">
        <v>2143</v>
      </c>
      <c r="E387" s="182" t="s">
        <v>1574</v>
      </c>
      <c r="F387" s="170" t="s">
        <v>45</v>
      </c>
      <c r="G387" s="170">
        <v>47977</v>
      </c>
      <c r="H387" s="170" t="s">
        <v>337</v>
      </c>
      <c r="I387" s="170" t="s">
        <v>1367</v>
      </c>
      <c r="J387" s="182" t="s">
        <v>2052</v>
      </c>
      <c r="K387" s="182" t="s">
        <v>2785</v>
      </c>
    </row>
    <row r="388" spans="1:11" ht="21.75" customHeight="1" x14ac:dyDescent="0.25">
      <c r="A388" s="200"/>
      <c r="B388" s="182"/>
      <c r="C388" s="183"/>
      <c r="D388" s="184"/>
      <c r="E388" s="182"/>
      <c r="F388" s="170" t="s">
        <v>164</v>
      </c>
      <c r="G388" s="170" t="s">
        <v>1575</v>
      </c>
      <c r="H388" s="7" t="s">
        <v>1044</v>
      </c>
      <c r="I388" s="170" t="s">
        <v>1367</v>
      </c>
      <c r="J388" s="182"/>
      <c r="K388" s="182"/>
    </row>
    <row r="389" spans="1:11" ht="21.75" customHeight="1" x14ac:dyDescent="0.25">
      <c r="A389" s="199" t="s">
        <v>21</v>
      </c>
      <c r="B389" s="182">
        <v>1</v>
      </c>
      <c r="C389" s="183" t="s">
        <v>1500</v>
      </c>
      <c r="D389" s="184" t="s">
        <v>2142</v>
      </c>
      <c r="E389" s="182" t="s">
        <v>1489</v>
      </c>
      <c r="F389" s="170" t="s">
        <v>45</v>
      </c>
      <c r="G389" s="170" t="s">
        <v>1501</v>
      </c>
      <c r="H389" s="6" t="s">
        <v>1502</v>
      </c>
      <c r="I389" s="170" t="s">
        <v>51</v>
      </c>
      <c r="J389" s="188" t="s">
        <v>2052</v>
      </c>
      <c r="K389" s="182" t="s">
        <v>2786</v>
      </c>
    </row>
    <row r="390" spans="1:11" ht="21.75" customHeight="1" x14ac:dyDescent="0.25">
      <c r="A390" s="200"/>
      <c r="B390" s="182"/>
      <c r="C390" s="183"/>
      <c r="D390" s="184"/>
      <c r="E390" s="182"/>
      <c r="F390" s="170" t="s">
        <v>164</v>
      </c>
      <c r="G390" s="170" t="s">
        <v>1503</v>
      </c>
      <c r="H390" s="170" t="s">
        <v>1504</v>
      </c>
      <c r="I390" s="170" t="s">
        <v>51</v>
      </c>
      <c r="J390" s="188"/>
      <c r="K390" s="182"/>
    </row>
    <row r="391" spans="1:11" ht="42.75" customHeight="1" x14ac:dyDescent="0.25">
      <c r="A391" s="199" t="s">
        <v>519</v>
      </c>
      <c r="B391" s="163">
        <v>1</v>
      </c>
      <c r="C391" s="170" t="s">
        <v>717</v>
      </c>
      <c r="D391" s="179" t="s">
        <v>2140</v>
      </c>
      <c r="E391" s="163" t="s">
        <v>653</v>
      </c>
      <c r="F391" s="170" t="s">
        <v>45</v>
      </c>
      <c r="G391" s="170" t="s">
        <v>718</v>
      </c>
      <c r="H391" s="163" t="s">
        <v>719</v>
      </c>
      <c r="I391" s="170" t="s">
        <v>48</v>
      </c>
      <c r="J391" s="164" t="s">
        <v>2052</v>
      </c>
      <c r="K391" s="164"/>
    </row>
    <row r="392" spans="1:11" ht="42.75" customHeight="1" x14ac:dyDescent="0.25">
      <c r="A392" s="207"/>
      <c r="B392" s="163">
        <v>2</v>
      </c>
      <c r="C392" s="170" t="s">
        <v>822</v>
      </c>
      <c r="D392" s="179" t="s">
        <v>2378</v>
      </c>
      <c r="E392" s="163" t="s">
        <v>823</v>
      </c>
      <c r="F392" s="170" t="s">
        <v>45</v>
      </c>
      <c r="G392" s="170" t="s">
        <v>824</v>
      </c>
      <c r="H392" s="163" t="s">
        <v>825</v>
      </c>
      <c r="I392" s="170" t="s">
        <v>47</v>
      </c>
      <c r="J392" s="164" t="s">
        <v>2052</v>
      </c>
      <c r="K392" s="164"/>
    </row>
    <row r="393" spans="1:11" ht="42.75" customHeight="1" x14ac:dyDescent="0.25">
      <c r="A393" s="207"/>
      <c r="B393" s="163">
        <v>3</v>
      </c>
      <c r="C393" s="170" t="s">
        <v>837</v>
      </c>
      <c r="D393" s="179" t="s">
        <v>2374</v>
      </c>
      <c r="E393" s="163" t="s">
        <v>908</v>
      </c>
      <c r="F393" s="170" t="s">
        <v>45</v>
      </c>
      <c r="G393" s="170" t="s">
        <v>838</v>
      </c>
      <c r="H393" s="163" t="s">
        <v>680</v>
      </c>
      <c r="I393" s="170" t="s">
        <v>48</v>
      </c>
      <c r="J393" s="164" t="s">
        <v>2052</v>
      </c>
      <c r="K393" s="164"/>
    </row>
    <row r="394" spans="1:11" ht="42.75" customHeight="1" x14ac:dyDescent="0.25">
      <c r="A394" s="207"/>
      <c r="B394" s="163">
        <v>4</v>
      </c>
      <c r="C394" s="170" t="s">
        <v>1238</v>
      </c>
      <c r="D394" s="179" t="s">
        <v>2372</v>
      </c>
      <c r="E394" s="163" t="s">
        <v>1067</v>
      </c>
      <c r="F394" s="170" t="s">
        <v>45</v>
      </c>
      <c r="G394" s="170" t="s">
        <v>1239</v>
      </c>
      <c r="H394" s="163" t="s">
        <v>633</v>
      </c>
      <c r="I394" s="170" t="s">
        <v>48</v>
      </c>
      <c r="J394" s="164" t="s">
        <v>2052</v>
      </c>
      <c r="K394" s="164"/>
    </row>
    <row r="395" spans="1:11" ht="42.75" customHeight="1" x14ac:dyDescent="0.25">
      <c r="A395" s="207"/>
      <c r="B395" s="163">
        <v>5</v>
      </c>
      <c r="C395" s="170" t="s">
        <v>1240</v>
      </c>
      <c r="D395" s="179" t="s">
        <v>2366</v>
      </c>
      <c r="E395" s="163" t="s">
        <v>1215</v>
      </c>
      <c r="F395" s="170" t="s">
        <v>45</v>
      </c>
      <c r="G395" s="170">
        <v>103004</v>
      </c>
      <c r="H395" s="163" t="s">
        <v>952</v>
      </c>
      <c r="I395" s="170" t="s">
        <v>167</v>
      </c>
      <c r="J395" s="164" t="s">
        <v>2052</v>
      </c>
      <c r="K395" s="164"/>
    </row>
    <row r="396" spans="1:11" ht="42.75" customHeight="1" x14ac:dyDescent="0.25">
      <c r="A396" s="207"/>
      <c r="B396" s="163">
        <v>6</v>
      </c>
      <c r="C396" s="170" t="s">
        <v>1241</v>
      </c>
      <c r="D396" s="179" t="s">
        <v>2382</v>
      </c>
      <c r="E396" s="163" t="s">
        <v>1087</v>
      </c>
      <c r="F396" s="170" t="s">
        <v>45</v>
      </c>
      <c r="G396" s="170" t="s">
        <v>1136</v>
      </c>
      <c r="H396" s="163" t="s">
        <v>958</v>
      </c>
      <c r="I396" s="170" t="s">
        <v>51</v>
      </c>
      <c r="J396" s="164" t="s">
        <v>2052</v>
      </c>
      <c r="K396" s="164"/>
    </row>
    <row r="397" spans="1:11" ht="42.75" customHeight="1" x14ac:dyDescent="0.25">
      <c r="A397" s="207"/>
      <c r="B397" s="163">
        <v>7</v>
      </c>
      <c r="C397" s="173" t="s">
        <v>1706</v>
      </c>
      <c r="D397" s="179" t="s">
        <v>2376</v>
      </c>
      <c r="E397" s="163" t="s">
        <v>1618</v>
      </c>
      <c r="F397" s="170" t="s">
        <v>45</v>
      </c>
      <c r="G397" s="170">
        <v>47847</v>
      </c>
      <c r="H397" s="163" t="s">
        <v>1109</v>
      </c>
      <c r="I397" s="170" t="s">
        <v>1792</v>
      </c>
      <c r="J397" s="164" t="s">
        <v>2052</v>
      </c>
      <c r="K397" s="164"/>
    </row>
    <row r="398" spans="1:11" ht="42.75" customHeight="1" x14ac:dyDescent="0.25">
      <c r="A398" s="207"/>
      <c r="B398" s="163">
        <v>8</v>
      </c>
      <c r="C398" s="173" t="s">
        <v>1707</v>
      </c>
      <c r="D398" s="179" t="s">
        <v>2380</v>
      </c>
      <c r="E398" s="163" t="s">
        <v>1617</v>
      </c>
      <c r="F398" s="170" t="s">
        <v>45</v>
      </c>
      <c r="G398" s="170" t="s">
        <v>1794</v>
      </c>
      <c r="H398" s="163" t="s">
        <v>1795</v>
      </c>
      <c r="I398" s="170" t="s">
        <v>51</v>
      </c>
      <c r="J398" s="164" t="s">
        <v>2052</v>
      </c>
      <c r="K398" s="164"/>
    </row>
    <row r="399" spans="1:11" ht="42.75" customHeight="1" x14ac:dyDescent="0.25">
      <c r="A399" s="200"/>
      <c r="B399" s="163">
        <v>9</v>
      </c>
      <c r="C399" s="173" t="s">
        <v>1708</v>
      </c>
      <c r="D399" s="179" t="s">
        <v>2369</v>
      </c>
      <c r="E399" s="163" t="s">
        <v>1628</v>
      </c>
      <c r="F399" s="170" t="s">
        <v>45</v>
      </c>
      <c r="G399" s="170" t="s">
        <v>1887</v>
      </c>
      <c r="H399" s="163" t="s">
        <v>1152</v>
      </c>
      <c r="I399" s="170" t="s">
        <v>1792</v>
      </c>
      <c r="J399" s="164" t="s">
        <v>2052</v>
      </c>
      <c r="K399" s="164"/>
    </row>
    <row r="400" spans="1:11" ht="42.75" customHeight="1" x14ac:dyDescent="0.25">
      <c r="A400" s="204" t="s">
        <v>83</v>
      </c>
      <c r="B400" s="205"/>
      <c r="C400" s="205"/>
      <c r="D400" s="205"/>
      <c r="E400" s="206"/>
      <c r="F400" s="190" t="s">
        <v>152</v>
      </c>
      <c r="G400" s="190"/>
      <c r="H400" s="190"/>
      <c r="I400" s="190"/>
      <c r="J400" s="8"/>
      <c r="K400" s="166"/>
    </row>
    <row r="401" spans="1:11" ht="42.75" customHeight="1" x14ac:dyDescent="0.25">
      <c r="A401" s="3" t="s">
        <v>15</v>
      </c>
      <c r="B401" s="165" t="s">
        <v>12</v>
      </c>
      <c r="C401" s="3" t="s">
        <v>14</v>
      </c>
      <c r="D401" s="178" t="s">
        <v>2049</v>
      </c>
      <c r="E401" s="165" t="s">
        <v>8</v>
      </c>
      <c r="F401" s="4" t="s">
        <v>44</v>
      </c>
      <c r="G401" s="4" t="s">
        <v>41</v>
      </c>
      <c r="H401" s="5" t="s">
        <v>42</v>
      </c>
      <c r="I401" s="3" t="s">
        <v>43</v>
      </c>
      <c r="J401" s="165" t="s">
        <v>91</v>
      </c>
      <c r="K401" s="166" t="s">
        <v>2816</v>
      </c>
    </row>
    <row r="402" spans="1:11" ht="26.25" customHeight="1" x14ac:dyDescent="0.25">
      <c r="A402" s="199" t="s">
        <v>18</v>
      </c>
      <c r="B402" s="182">
        <v>1</v>
      </c>
      <c r="C402" s="183" t="s">
        <v>643</v>
      </c>
      <c r="D402" s="184" t="s">
        <v>2686</v>
      </c>
      <c r="E402" s="182" t="s">
        <v>6</v>
      </c>
      <c r="F402" s="170" t="s">
        <v>45</v>
      </c>
      <c r="G402" s="6" t="s">
        <v>112</v>
      </c>
      <c r="H402" s="6" t="s">
        <v>57</v>
      </c>
      <c r="I402" s="170" t="s">
        <v>48</v>
      </c>
      <c r="J402" s="182" t="s">
        <v>2052</v>
      </c>
      <c r="K402" s="182" t="s">
        <v>2802</v>
      </c>
    </row>
    <row r="403" spans="1:11" ht="26.25" customHeight="1" x14ac:dyDescent="0.25">
      <c r="A403" s="200"/>
      <c r="B403" s="182"/>
      <c r="C403" s="183"/>
      <c r="D403" s="184"/>
      <c r="E403" s="182"/>
      <c r="F403" s="170" t="s">
        <v>46</v>
      </c>
      <c r="G403" s="6" t="s">
        <v>113</v>
      </c>
      <c r="H403" s="6" t="s">
        <v>9</v>
      </c>
      <c r="I403" s="170" t="s">
        <v>48</v>
      </c>
      <c r="J403" s="182"/>
      <c r="K403" s="182"/>
    </row>
    <row r="404" spans="1:11" ht="26.25" customHeight="1" x14ac:dyDescent="0.25">
      <c r="A404" s="199" t="s">
        <v>17</v>
      </c>
      <c r="B404" s="182">
        <v>1</v>
      </c>
      <c r="C404" s="183" t="s">
        <v>38</v>
      </c>
      <c r="D404" s="184" t="s">
        <v>2687</v>
      </c>
      <c r="E404" s="182" t="s">
        <v>68</v>
      </c>
      <c r="F404" s="170" t="s">
        <v>45</v>
      </c>
      <c r="G404" s="6" t="s">
        <v>114</v>
      </c>
      <c r="H404" s="6" t="s">
        <v>116</v>
      </c>
      <c r="I404" s="170" t="s">
        <v>48</v>
      </c>
      <c r="J404" s="182" t="s">
        <v>2052</v>
      </c>
      <c r="K404" s="182" t="s">
        <v>2805</v>
      </c>
    </row>
    <row r="405" spans="1:11" ht="26.25" customHeight="1" x14ac:dyDescent="0.25">
      <c r="A405" s="200"/>
      <c r="B405" s="182"/>
      <c r="C405" s="183"/>
      <c r="D405" s="184"/>
      <c r="E405" s="182"/>
      <c r="F405" s="170" t="s">
        <v>46</v>
      </c>
      <c r="G405" s="6" t="s">
        <v>115</v>
      </c>
      <c r="H405" s="6" t="s">
        <v>117</v>
      </c>
      <c r="I405" s="170" t="s">
        <v>48</v>
      </c>
      <c r="J405" s="182"/>
      <c r="K405" s="182"/>
    </row>
    <row r="406" spans="1:11" ht="26.25" customHeight="1" x14ac:dyDescent="0.25">
      <c r="A406" s="199" t="s">
        <v>22</v>
      </c>
      <c r="B406" s="182">
        <v>1</v>
      </c>
      <c r="C406" s="183" t="s">
        <v>1045</v>
      </c>
      <c r="D406" s="184" t="s">
        <v>2688</v>
      </c>
      <c r="E406" s="182" t="s">
        <v>1044</v>
      </c>
      <c r="F406" s="170" t="s">
        <v>45</v>
      </c>
      <c r="G406" s="6" t="s">
        <v>1046</v>
      </c>
      <c r="H406" s="6" t="s">
        <v>1047</v>
      </c>
      <c r="I406" s="170" t="s">
        <v>48</v>
      </c>
      <c r="J406" s="182" t="s">
        <v>2052</v>
      </c>
      <c r="K406" s="182" t="s">
        <v>2784</v>
      </c>
    </row>
    <row r="407" spans="1:11" ht="26.25" customHeight="1" x14ac:dyDescent="0.25">
      <c r="A407" s="200"/>
      <c r="B407" s="182"/>
      <c r="C407" s="183"/>
      <c r="D407" s="184"/>
      <c r="E407" s="182"/>
      <c r="F407" s="170" t="s">
        <v>164</v>
      </c>
      <c r="G407" s="188" t="s">
        <v>109</v>
      </c>
      <c r="H407" s="188"/>
      <c r="I407" s="170" t="s">
        <v>48</v>
      </c>
      <c r="J407" s="182"/>
      <c r="K407" s="182"/>
    </row>
    <row r="408" spans="1:11" ht="26.25" customHeight="1" x14ac:dyDescent="0.25">
      <c r="A408" s="199" t="s">
        <v>21</v>
      </c>
      <c r="B408" s="182">
        <v>1</v>
      </c>
      <c r="C408" s="183" t="s">
        <v>1951</v>
      </c>
      <c r="D408" s="184" t="s">
        <v>2689</v>
      </c>
      <c r="E408" s="182" t="s">
        <v>1943</v>
      </c>
      <c r="F408" s="170" t="s">
        <v>45</v>
      </c>
      <c r="G408" s="170">
        <v>43036</v>
      </c>
      <c r="H408" s="170" t="s">
        <v>1077</v>
      </c>
      <c r="I408" s="170" t="s">
        <v>1367</v>
      </c>
      <c r="J408" s="188" t="s">
        <v>2052</v>
      </c>
      <c r="K408" s="182" t="s">
        <v>2795</v>
      </c>
    </row>
    <row r="409" spans="1:11" ht="26.25" customHeight="1" x14ac:dyDescent="0.25">
      <c r="A409" s="200"/>
      <c r="B409" s="182"/>
      <c r="C409" s="183"/>
      <c r="D409" s="184"/>
      <c r="E409" s="182"/>
      <c r="F409" s="170" t="s">
        <v>164</v>
      </c>
      <c r="G409" s="170" t="s">
        <v>1952</v>
      </c>
      <c r="H409" s="170" t="s">
        <v>1659</v>
      </c>
      <c r="I409" s="170" t="s">
        <v>1367</v>
      </c>
      <c r="J409" s="188"/>
      <c r="K409" s="182"/>
    </row>
    <row r="410" spans="1:11" ht="42.75" customHeight="1" x14ac:dyDescent="0.25">
      <c r="A410" s="199" t="s">
        <v>519</v>
      </c>
      <c r="B410" s="163">
        <v>1</v>
      </c>
      <c r="C410" s="170" t="s">
        <v>883</v>
      </c>
      <c r="D410" s="179" t="s">
        <v>2217</v>
      </c>
      <c r="E410" s="163" t="s">
        <v>914</v>
      </c>
      <c r="F410" s="170" t="s">
        <v>45</v>
      </c>
      <c r="G410" s="10" t="s">
        <v>884</v>
      </c>
      <c r="H410" s="7" t="s">
        <v>885</v>
      </c>
      <c r="I410" s="170" t="s">
        <v>48</v>
      </c>
      <c r="J410" s="164" t="s">
        <v>2052</v>
      </c>
      <c r="K410" s="164"/>
    </row>
    <row r="411" spans="1:11" ht="42.75" customHeight="1" x14ac:dyDescent="0.25">
      <c r="A411" s="207"/>
      <c r="B411" s="163">
        <v>2</v>
      </c>
      <c r="C411" s="170" t="s">
        <v>869</v>
      </c>
      <c r="D411" s="179" t="s">
        <v>2633</v>
      </c>
      <c r="E411" s="163" t="s">
        <v>928</v>
      </c>
      <c r="F411" s="170" t="s">
        <v>45</v>
      </c>
      <c r="G411" s="7" t="s">
        <v>870</v>
      </c>
      <c r="H411" s="7" t="s">
        <v>871</v>
      </c>
      <c r="I411" s="170" t="s">
        <v>545</v>
      </c>
      <c r="J411" s="164" t="s">
        <v>2052</v>
      </c>
      <c r="K411" s="164"/>
    </row>
    <row r="412" spans="1:11" ht="42.75" customHeight="1" x14ac:dyDescent="0.25">
      <c r="A412" s="207"/>
      <c r="B412" s="163">
        <v>3</v>
      </c>
      <c r="C412" s="170" t="s">
        <v>1113</v>
      </c>
      <c r="D412" s="179" t="s">
        <v>2637</v>
      </c>
      <c r="E412" s="167" t="s">
        <v>1087</v>
      </c>
      <c r="F412" s="170" t="s">
        <v>45</v>
      </c>
      <c r="G412" s="6">
        <v>90502</v>
      </c>
      <c r="H412" s="10" t="s">
        <v>1114</v>
      </c>
      <c r="I412" s="170" t="s">
        <v>167</v>
      </c>
      <c r="J412" s="164" t="s">
        <v>2052</v>
      </c>
      <c r="K412" s="164"/>
    </row>
    <row r="413" spans="1:11" ht="42.75" customHeight="1" x14ac:dyDescent="0.25">
      <c r="A413" s="207"/>
      <c r="B413" s="163">
        <v>4</v>
      </c>
      <c r="C413" s="170" t="s">
        <v>1131</v>
      </c>
      <c r="D413" s="179" t="s">
        <v>2635</v>
      </c>
      <c r="E413" s="167" t="s">
        <v>1099</v>
      </c>
      <c r="F413" s="170" t="s">
        <v>45</v>
      </c>
      <c r="G413" s="10" t="s">
        <v>1132</v>
      </c>
      <c r="H413" s="10" t="s">
        <v>1133</v>
      </c>
      <c r="I413" s="170" t="s">
        <v>663</v>
      </c>
      <c r="J413" s="164" t="s">
        <v>2052</v>
      </c>
      <c r="K413" s="164"/>
    </row>
    <row r="414" spans="1:11" ht="42.75" customHeight="1" x14ac:dyDescent="0.25">
      <c r="A414" s="207"/>
      <c r="B414" s="163">
        <v>5</v>
      </c>
      <c r="C414" s="173" t="s">
        <v>1709</v>
      </c>
      <c r="D414" s="179" t="s">
        <v>2631</v>
      </c>
      <c r="E414" s="167" t="s">
        <v>1617</v>
      </c>
      <c r="F414" s="170" t="s">
        <v>45</v>
      </c>
      <c r="G414" s="7" t="s">
        <v>1784</v>
      </c>
      <c r="H414" s="7" t="s">
        <v>1785</v>
      </c>
      <c r="I414" s="170" t="s">
        <v>48</v>
      </c>
      <c r="J414" s="164" t="s">
        <v>2052</v>
      </c>
      <c r="K414" s="164"/>
    </row>
    <row r="415" spans="1:11" ht="42.75" customHeight="1" x14ac:dyDescent="0.25">
      <c r="A415" s="200"/>
      <c r="B415" s="163">
        <v>6</v>
      </c>
      <c r="C415" s="173" t="s">
        <v>1710</v>
      </c>
      <c r="D415" s="179" t="s">
        <v>2639</v>
      </c>
      <c r="E415" s="167" t="s">
        <v>1711</v>
      </c>
      <c r="F415" s="170" t="s">
        <v>45</v>
      </c>
      <c r="G415" s="7" t="s">
        <v>1873</v>
      </c>
      <c r="H415" s="7" t="s">
        <v>1874</v>
      </c>
      <c r="I415" s="170" t="s">
        <v>1840</v>
      </c>
      <c r="J415" s="164" t="s">
        <v>2052</v>
      </c>
      <c r="K415" s="164"/>
    </row>
    <row r="416" spans="1:11" ht="42.75" customHeight="1" x14ac:dyDescent="0.25">
      <c r="A416" s="204" t="s">
        <v>915</v>
      </c>
      <c r="B416" s="205"/>
      <c r="C416" s="205"/>
      <c r="D416" s="205"/>
      <c r="E416" s="206"/>
      <c r="F416" s="190" t="s">
        <v>152</v>
      </c>
      <c r="G416" s="190"/>
      <c r="H416" s="190"/>
      <c r="I416" s="190"/>
      <c r="J416" s="8"/>
      <c r="K416" s="166"/>
    </row>
    <row r="417" spans="1:11" ht="42.75" customHeight="1" x14ac:dyDescent="0.25">
      <c r="A417" s="3" t="s">
        <v>15</v>
      </c>
      <c r="B417" s="165" t="s">
        <v>12</v>
      </c>
      <c r="C417" s="3" t="s">
        <v>14</v>
      </c>
      <c r="D417" s="178" t="s">
        <v>2049</v>
      </c>
      <c r="E417" s="165" t="s">
        <v>8</v>
      </c>
      <c r="F417" s="4" t="s">
        <v>44</v>
      </c>
      <c r="G417" s="4" t="s">
        <v>41</v>
      </c>
      <c r="H417" s="3" t="s">
        <v>42</v>
      </c>
      <c r="I417" s="3" t="s">
        <v>43</v>
      </c>
      <c r="J417" s="165" t="s">
        <v>91</v>
      </c>
      <c r="K417" s="166" t="s">
        <v>2816</v>
      </c>
    </row>
    <row r="418" spans="1:11" ht="21" customHeight="1" x14ac:dyDescent="0.25">
      <c r="A418" s="199" t="s">
        <v>18</v>
      </c>
      <c r="B418" s="182">
        <v>1</v>
      </c>
      <c r="C418" s="183" t="s">
        <v>1007</v>
      </c>
      <c r="D418" s="184">
        <v>52430710</v>
      </c>
      <c r="E418" s="182" t="s">
        <v>2</v>
      </c>
      <c r="F418" s="170" t="s">
        <v>45</v>
      </c>
      <c r="G418" s="6" t="s">
        <v>122</v>
      </c>
      <c r="H418" s="6" t="s">
        <v>124</v>
      </c>
      <c r="I418" s="170" t="s">
        <v>48</v>
      </c>
      <c r="J418" s="182" t="s">
        <v>2052</v>
      </c>
      <c r="K418" s="182" t="s">
        <v>2788</v>
      </c>
    </row>
    <row r="419" spans="1:11" ht="21" customHeight="1" x14ac:dyDescent="0.25">
      <c r="A419" s="207"/>
      <c r="B419" s="182"/>
      <c r="C419" s="183"/>
      <c r="D419" s="184"/>
      <c r="E419" s="182"/>
      <c r="F419" s="170" t="s">
        <v>92</v>
      </c>
      <c r="G419" s="6" t="s">
        <v>123</v>
      </c>
      <c r="H419" s="6" t="s">
        <v>125</v>
      </c>
      <c r="I419" s="170" t="s">
        <v>48</v>
      </c>
      <c r="J419" s="182"/>
      <c r="K419" s="182"/>
    </row>
    <row r="420" spans="1:11" ht="21" customHeight="1" x14ac:dyDescent="0.25">
      <c r="A420" s="207"/>
      <c r="B420" s="201">
        <v>2</v>
      </c>
      <c r="C420" s="209" t="s">
        <v>1996</v>
      </c>
      <c r="D420" s="212" t="s">
        <v>2690</v>
      </c>
      <c r="E420" s="201" t="s">
        <v>331</v>
      </c>
      <c r="F420" s="170" t="s">
        <v>45</v>
      </c>
      <c r="G420" s="6" t="s">
        <v>333</v>
      </c>
      <c r="H420" s="170" t="s">
        <v>334</v>
      </c>
      <c r="I420" s="170" t="s">
        <v>180</v>
      </c>
      <c r="J420" s="182" t="s">
        <v>2052</v>
      </c>
      <c r="K420" s="182" t="s">
        <v>2806</v>
      </c>
    </row>
    <row r="421" spans="1:11" ht="21" customHeight="1" x14ac:dyDescent="0.25">
      <c r="A421" s="207"/>
      <c r="B421" s="203"/>
      <c r="C421" s="210"/>
      <c r="D421" s="213"/>
      <c r="E421" s="203"/>
      <c r="F421" s="170" t="s">
        <v>156</v>
      </c>
      <c r="G421" s="6" t="s">
        <v>333</v>
      </c>
      <c r="H421" s="170" t="s">
        <v>334</v>
      </c>
      <c r="I421" s="170" t="s">
        <v>180</v>
      </c>
      <c r="J421" s="182"/>
      <c r="K421" s="182"/>
    </row>
    <row r="422" spans="1:11" ht="21" customHeight="1" x14ac:dyDescent="0.25">
      <c r="A422" s="207"/>
      <c r="B422" s="202"/>
      <c r="C422" s="211"/>
      <c r="D422" s="214"/>
      <c r="E422" s="202"/>
      <c r="F422" s="170" t="s">
        <v>332</v>
      </c>
      <c r="G422" s="6" t="s">
        <v>333</v>
      </c>
      <c r="H422" s="170" t="s">
        <v>334</v>
      </c>
      <c r="I422" s="170" t="s">
        <v>180</v>
      </c>
      <c r="J422" s="182"/>
      <c r="K422" s="182"/>
    </row>
    <row r="423" spans="1:11" ht="21" customHeight="1" x14ac:dyDescent="0.25">
      <c r="A423" s="207"/>
      <c r="B423" s="182">
        <v>3</v>
      </c>
      <c r="C423" s="183" t="s">
        <v>1006</v>
      </c>
      <c r="D423" s="184" t="s">
        <v>2691</v>
      </c>
      <c r="E423" s="182" t="s">
        <v>4</v>
      </c>
      <c r="F423" s="170" t="s">
        <v>45</v>
      </c>
      <c r="G423" s="6" t="s">
        <v>126</v>
      </c>
      <c r="H423" s="6" t="s">
        <v>128</v>
      </c>
      <c r="I423" s="170" t="s">
        <v>48</v>
      </c>
      <c r="J423" s="188" t="s">
        <v>2052</v>
      </c>
      <c r="K423" s="182" t="s">
        <v>2782</v>
      </c>
    </row>
    <row r="424" spans="1:11" ht="21" customHeight="1" x14ac:dyDescent="0.25">
      <c r="A424" s="207"/>
      <c r="B424" s="182"/>
      <c r="C424" s="183"/>
      <c r="D424" s="184"/>
      <c r="E424" s="182"/>
      <c r="F424" s="170" t="s">
        <v>92</v>
      </c>
      <c r="G424" s="6" t="s">
        <v>127</v>
      </c>
      <c r="H424" s="6" t="s">
        <v>129</v>
      </c>
      <c r="I424" s="170" t="s">
        <v>48</v>
      </c>
      <c r="J424" s="188"/>
      <c r="K424" s="182"/>
    </row>
    <row r="425" spans="1:11" ht="21" customHeight="1" x14ac:dyDescent="0.25">
      <c r="A425" s="207"/>
      <c r="B425" s="201">
        <v>4</v>
      </c>
      <c r="C425" s="209" t="s">
        <v>24</v>
      </c>
      <c r="D425" s="212" t="s">
        <v>2692</v>
      </c>
      <c r="E425" s="201" t="s">
        <v>11</v>
      </c>
      <c r="F425" s="170" t="s">
        <v>45</v>
      </c>
      <c r="G425" s="6" t="s">
        <v>118</v>
      </c>
      <c r="H425" s="6" t="s">
        <v>120</v>
      </c>
      <c r="I425" s="170" t="s">
        <v>48</v>
      </c>
      <c r="J425" s="182" t="s">
        <v>2052</v>
      </c>
      <c r="K425" s="182" t="s">
        <v>2789</v>
      </c>
    </row>
    <row r="426" spans="1:11" ht="21" customHeight="1" x14ac:dyDescent="0.25">
      <c r="A426" s="207"/>
      <c r="B426" s="203"/>
      <c r="C426" s="210"/>
      <c r="D426" s="213"/>
      <c r="E426" s="203"/>
      <c r="F426" s="170" t="s">
        <v>92</v>
      </c>
      <c r="G426" s="6" t="s">
        <v>119</v>
      </c>
      <c r="H426" s="6" t="s">
        <v>121</v>
      </c>
      <c r="I426" s="170" t="s">
        <v>48</v>
      </c>
      <c r="J426" s="182"/>
      <c r="K426" s="182"/>
    </row>
    <row r="427" spans="1:11" ht="21" customHeight="1" x14ac:dyDescent="0.25">
      <c r="A427" s="207"/>
      <c r="B427" s="202"/>
      <c r="C427" s="211"/>
      <c r="D427" s="214"/>
      <c r="E427" s="202"/>
      <c r="F427" s="170" t="s">
        <v>332</v>
      </c>
      <c r="G427" s="6" t="s">
        <v>1008</v>
      </c>
      <c r="H427" s="24" t="s">
        <v>1009</v>
      </c>
      <c r="I427" s="170" t="s">
        <v>48</v>
      </c>
      <c r="J427" s="182"/>
      <c r="K427" s="182"/>
    </row>
    <row r="428" spans="1:11" ht="21" customHeight="1" x14ac:dyDescent="0.25">
      <c r="A428" s="207"/>
      <c r="B428" s="182">
        <v>5</v>
      </c>
      <c r="C428" s="183" t="s">
        <v>318</v>
      </c>
      <c r="D428" s="184" t="s">
        <v>2693</v>
      </c>
      <c r="E428" s="182" t="s">
        <v>5</v>
      </c>
      <c r="F428" s="170" t="s">
        <v>45</v>
      </c>
      <c r="G428" s="6" t="s">
        <v>319</v>
      </c>
      <c r="H428" s="170" t="s">
        <v>320</v>
      </c>
      <c r="I428" s="170" t="s">
        <v>48</v>
      </c>
      <c r="J428" s="182" t="s">
        <v>2052</v>
      </c>
      <c r="K428" s="182" t="s">
        <v>2788</v>
      </c>
    </row>
    <row r="429" spans="1:11" ht="21" customHeight="1" x14ac:dyDescent="0.25">
      <c r="A429" s="207"/>
      <c r="B429" s="182"/>
      <c r="C429" s="183"/>
      <c r="D429" s="184"/>
      <c r="E429" s="182"/>
      <c r="F429" s="170" t="s">
        <v>92</v>
      </c>
      <c r="G429" s="6" t="s">
        <v>321</v>
      </c>
      <c r="H429" s="170" t="s">
        <v>322</v>
      </c>
      <c r="I429" s="170" t="s">
        <v>48</v>
      </c>
      <c r="J429" s="182"/>
      <c r="K429" s="182"/>
    </row>
    <row r="430" spans="1:11" ht="21" customHeight="1" x14ac:dyDescent="0.25">
      <c r="A430" s="207"/>
      <c r="B430" s="182">
        <v>6</v>
      </c>
      <c r="C430" s="183" t="s">
        <v>348</v>
      </c>
      <c r="D430" s="184" t="s">
        <v>2176</v>
      </c>
      <c r="E430" s="182" t="s">
        <v>342</v>
      </c>
      <c r="F430" s="170" t="s">
        <v>45</v>
      </c>
      <c r="G430" s="170" t="s">
        <v>344</v>
      </c>
      <c r="H430" s="170" t="s">
        <v>345</v>
      </c>
      <c r="I430" s="170" t="s">
        <v>51</v>
      </c>
      <c r="J430" s="182" t="s">
        <v>2052</v>
      </c>
      <c r="K430" s="182" t="s">
        <v>2790</v>
      </c>
    </row>
    <row r="431" spans="1:11" ht="21" customHeight="1" x14ac:dyDescent="0.25">
      <c r="A431" s="207"/>
      <c r="B431" s="182"/>
      <c r="C431" s="183"/>
      <c r="D431" s="184"/>
      <c r="E431" s="182"/>
      <c r="F431" s="170" t="s">
        <v>92</v>
      </c>
      <c r="G431" s="170" t="s">
        <v>346</v>
      </c>
      <c r="H431" s="170" t="s">
        <v>347</v>
      </c>
      <c r="I431" s="170" t="s">
        <v>51</v>
      </c>
      <c r="J431" s="182"/>
      <c r="K431" s="182"/>
    </row>
    <row r="432" spans="1:11" ht="21" customHeight="1" x14ac:dyDescent="0.25">
      <c r="A432" s="207"/>
      <c r="B432" s="201">
        <v>7</v>
      </c>
      <c r="C432" s="209" t="s">
        <v>198</v>
      </c>
      <c r="D432" s="212" t="s">
        <v>2177</v>
      </c>
      <c r="E432" s="201" t="s">
        <v>192</v>
      </c>
      <c r="F432" s="170" t="s">
        <v>45</v>
      </c>
      <c r="G432" s="6" t="s">
        <v>355</v>
      </c>
      <c r="H432" s="170" t="s">
        <v>199</v>
      </c>
      <c r="I432" s="170" t="s">
        <v>48</v>
      </c>
      <c r="J432" s="182" t="s">
        <v>2052</v>
      </c>
      <c r="K432" s="182" t="s">
        <v>2787</v>
      </c>
    </row>
    <row r="433" spans="1:11" ht="21" customHeight="1" x14ac:dyDescent="0.25">
      <c r="A433" s="207"/>
      <c r="B433" s="203"/>
      <c r="C433" s="210"/>
      <c r="D433" s="213"/>
      <c r="E433" s="203"/>
      <c r="F433" s="170" t="s">
        <v>92</v>
      </c>
      <c r="G433" s="6" t="s">
        <v>354</v>
      </c>
      <c r="H433" s="170" t="s">
        <v>200</v>
      </c>
      <c r="I433" s="170" t="s">
        <v>48</v>
      </c>
      <c r="J433" s="182"/>
      <c r="K433" s="182"/>
    </row>
    <row r="434" spans="1:11" ht="21" customHeight="1" x14ac:dyDescent="0.25">
      <c r="A434" s="200"/>
      <c r="B434" s="202"/>
      <c r="C434" s="211"/>
      <c r="D434" s="214"/>
      <c r="E434" s="202"/>
      <c r="F434" s="170" t="s">
        <v>263</v>
      </c>
      <c r="G434" s="6">
        <v>16922</v>
      </c>
      <c r="H434" s="170" t="s">
        <v>1569</v>
      </c>
      <c r="I434" s="170" t="s">
        <v>48</v>
      </c>
      <c r="J434" s="182"/>
      <c r="K434" s="182"/>
    </row>
    <row r="435" spans="1:11" ht="21" customHeight="1" x14ac:dyDescent="0.25">
      <c r="A435" s="199" t="s">
        <v>17</v>
      </c>
      <c r="B435" s="182">
        <v>1</v>
      </c>
      <c r="C435" s="183" t="s">
        <v>1353</v>
      </c>
      <c r="D435" s="184" t="s">
        <v>2694</v>
      </c>
      <c r="E435" s="182" t="s">
        <v>1074</v>
      </c>
      <c r="F435" s="170" t="s">
        <v>45</v>
      </c>
      <c r="G435" s="170" t="s">
        <v>1354</v>
      </c>
      <c r="H435" s="6" t="s">
        <v>974</v>
      </c>
      <c r="I435" s="170" t="s">
        <v>51</v>
      </c>
      <c r="J435" s="182" t="s">
        <v>2052</v>
      </c>
      <c r="K435" s="182" t="s">
        <v>2807</v>
      </c>
    </row>
    <row r="436" spans="1:11" ht="21" customHeight="1" x14ac:dyDescent="0.25">
      <c r="A436" s="207"/>
      <c r="B436" s="182"/>
      <c r="C436" s="183"/>
      <c r="D436" s="184"/>
      <c r="E436" s="182"/>
      <c r="F436" s="170" t="s">
        <v>156</v>
      </c>
      <c r="G436" s="170" t="s">
        <v>1355</v>
      </c>
      <c r="H436" s="6" t="s">
        <v>1356</v>
      </c>
      <c r="I436" s="170" t="s">
        <v>51</v>
      </c>
      <c r="J436" s="182"/>
      <c r="K436" s="182"/>
    </row>
    <row r="437" spans="1:11" ht="21" customHeight="1" x14ac:dyDescent="0.25">
      <c r="A437" s="207"/>
      <c r="B437" s="182">
        <v>2</v>
      </c>
      <c r="C437" s="183" t="s">
        <v>905</v>
      </c>
      <c r="D437" s="184" t="s">
        <v>2695</v>
      </c>
      <c r="E437" s="182" t="s">
        <v>823</v>
      </c>
      <c r="F437" s="170" t="s">
        <v>45</v>
      </c>
      <c r="G437" s="170" t="s">
        <v>906</v>
      </c>
      <c r="H437" s="7" t="s">
        <v>907</v>
      </c>
      <c r="I437" s="170" t="s">
        <v>50</v>
      </c>
      <c r="J437" s="182" t="s">
        <v>2052</v>
      </c>
      <c r="K437" s="182" t="s">
        <v>2781</v>
      </c>
    </row>
    <row r="438" spans="1:11" ht="21" customHeight="1" x14ac:dyDescent="0.25">
      <c r="A438" s="207"/>
      <c r="B438" s="182"/>
      <c r="C438" s="183"/>
      <c r="D438" s="184"/>
      <c r="E438" s="182"/>
      <c r="F438" s="170" t="s">
        <v>156</v>
      </c>
      <c r="G438" s="170" t="s">
        <v>906</v>
      </c>
      <c r="H438" s="7" t="s">
        <v>907</v>
      </c>
      <c r="I438" s="170" t="s">
        <v>50</v>
      </c>
      <c r="J438" s="182"/>
      <c r="K438" s="182"/>
    </row>
    <row r="439" spans="1:11" ht="21" customHeight="1" x14ac:dyDescent="0.25">
      <c r="A439" s="207"/>
      <c r="B439" s="182">
        <v>3</v>
      </c>
      <c r="C439" s="183" t="s">
        <v>1444</v>
      </c>
      <c r="D439" s="184" t="s">
        <v>2696</v>
      </c>
      <c r="E439" s="182" t="s">
        <v>1445</v>
      </c>
      <c r="F439" s="170" t="s">
        <v>45</v>
      </c>
      <c r="G439" s="170" t="s">
        <v>1446</v>
      </c>
      <c r="H439" s="10" t="s">
        <v>1447</v>
      </c>
      <c r="I439" s="170" t="s">
        <v>1367</v>
      </c>
      <c r="J439" s="188" t="s">
        <v>2052</v>
      </c>
      <c r="K439" s="182" t="s">
        <v>2772</v>
      </c>
    </row>
    <row r="440" spans="1:11" ht="21" customHeight="1" x14ac:dyDescent="0.25">
      <c r="A440" s="200"/>
      <c r="B440" s="182"/>
      <c r="C440" s="183"/>
      <c r="D440" s="184"/>
      <c r="E440" s="182"/>
      <c r="F440" s="170" t="s">
        <v>156</v>
      </c>
      <c r="G440" s="170" t="s">
        <v>1448</v>
      </c>
      <c r="H440" s="7" t="s">
        <v>1449</v>
      </c>
      <c r="I440" s="170" t="s">
        <v>1367</v>
      </c>
      <c r="J440" s="188"/>
      <c r="K440" s="182"/>
    </row>
    <row r="441" spans="1:11" ht="21" customHeight="1" x14ac:dyDescent="0.25">
      <c r="A441" s="199" t="s">
        <v>22</v>
      </c>
      <c r="B441" s="201">
        <v>1</v>
      </c>
      <c r="C441" s="209" t="s">
        <v>512</v>
      </c>
      <c r="D441" s="212" t="s">
        <v>2697</v>
      </c>
      <c r="E441" s="201" t="s">
        <v>497</v>
      </c>
      <c r="F441" s="170" t="s">
        <v>45</v>
      </c>
      <c r="G441" s="10" t="s">
        <v>501</v>
      </c>
      <c r="H441" s="170" t="s">
        <v>502</v>
      </c>
      <c r="I441" s="170" t="s">
        <v>48</v>
      </c>
      <c r="J441" s="182" t="s">
        <v>2052</v>
      </c>
      <c r="K441" s="182" t="s">
        <v>2800</v>
      </c>
    </row>
    <row r="442" spans="1:11" ht="21" customHeight="1" x14ac:dyDescent="0.25">
      <c r="A442" s="207"/>
      <c r="B442" s="203"/>
      <c r="C442" s="210"/>
      <c r="D442" s="213"/>
      <c r="E442" s="203"/>
      <c r="F442" s="170" t="s">
        <v>156</v>
      </c>
      <c r="G442" s="10" t="s">
        <v>503</v>
      </c>
      <c r="H442" s="170" t="s">
        <v>231</v>
      </c>
      <c r="I442" s="170" t="s">
        <v>48</v>
      </c>
      <c r="J442" s="182"/>
      <c r="K442" s="182"/>
    </row>
    <row r="443" spans="1:11" ht="21" customHeight="1" x14ac:dyDescent="0.25">
      <c r="A443" s="207"/>
      <c r="B443" s="202"/>
      <c r="C443" s="211"/>
      <c r="D443" s="214"/>
      <c r="E443" s="202"/>
      <c r="F443" s="170" t="s">
        <v>332</v>
      </c>
      <c r="G443" s="7" t="s">
        <v>504</v>
      </c>
      <c r="H443" s="170" t="s">
        <v>505</v>
      </c>
      <c r="I443" s="170" t="s">
        <v>48</v>
      </c>
      <c r="J443" s="182"/>
      <c r="K443" s="182"/>
    </row>
    <row r="444" spans="1:11" ht="21" customHeight="1" x14ac:dyDescent="0.25">
      <c r="A444" s="207"/>
      <c r="B444" s="201">
        <v>2</v>
      </c>
      <c r="C444" s="209" t="s">
        <v>1374</v>
      </c>
      <c r="D444" s="212" t="s">
        <v>2178</v>
      </c>
      <c r="E444" s="201" t="s">
        <v>497</v>
      </c>
      <c r="F444" s="170" t="s">
        <v>45</v>
      </c>
      <c r="G444" s="10" t="s">
        <v>498</v>
      </c>
      <c r="H444" s="170" t="s">
        <v>499</v>
      </c>
      <c r="I444" s="170" t="s">
        <v>48</v>
      </c>
      <c r="J444" s="182" t="s">
        <v>2052</v>
      </c>
      <c r="K444" s="182" t="s">
        <v>2800</v>
      </c>
    </row>
    <row r="445" spans="1:11" ht="21" customHeight="1" x14ac:dyDescent="0.25">
      <c r="A445" s="207"/>
      <c r="B445" s="203"/>
      <c r="C445" s="210"/>
      <c r="D445" s="213"/>
      <c r="E445" s="203"/>
      <c r="F445" s="170" t="s">
        <v>156</v>
      </c>
      <c r="G445" s="10" t="s">
        <v>500</v>
      </c>
      <c r="H445" s="170" t="s">
        <v>222</v>
      </c>
      <c r="I445" s="170" t="s">
        <v>48</v>
      </c>
      <c r="J445" s="182"/>
      <c r="K445" s="182"/>
    </row>
    <row r="446" spans="1:11" ht="21" customHeight="1" x14ac:dyDescent="0.25">
      <c r="A446" s="207"/>
      <c r="B446" s="202"/>
      <c r="C446" s="211"/>
      <c r="D446" s="214"/>
      <c r="E446" s="202"/>
      <c r="F446" s="170" t="s">
        <v>332</v>
      </c>
      <c r="G446" s="188" t="s">
        <v>109</v>
      </c>
      <c r="H446" s="188"/>
      <c r="I446" s="170" t="s">
        <v>48</v>
      </c>
      <c r="J446" s="182"/>
      <c r="K446" s="182"/>
    </row>
    <row r="447" spans="1:11" ht="21" customHeight="1" x14ac:dyDescent="0.25">
      <c r="A447" s="207"/>
      <c r="B447" s="182">
        <v>3</v>
      </c>
      <c r="C447" s="183" t="s">
        <v>1419</v>
      </c>
      <c r="D447" s="184" t="s">
        <v>2179</v>
      </c>
      <c r="E447" s="182" t="s">
        <v>1420</v>
      </c>
      <c r="F447" s="170" t="s">
        <v>45</v>
      </c>
      <c r="G447" s="10" t="s">
        <v>1421</v>
      </c>
      <c r="H447" s="6" t="s">
        <v>1422</v>
      </c>
      <c r="I447" s="170" t="s">
        <v>1367</v>
      </c>
      <c r="J447" s="182" t="s">
        <v>2052</v>
      </c>
      <c r="K447" s="182" t="s">
        <v>2773</v>
      </c>
    </row>
    <row r="448" spans="1:11" ht="21" customHeight="1" x14ac:dyDescent="0.25">
      <c r="A448" s="207"/>
      <c r="B448" s="182"/>
      <c r="C448" s="183"/>
      <c r="D448" s="184"/>
      <c r="E448" s="182"/>
      <c r="F448" s="170" t="s">
        <v>156</v>
      </c>
      <c r="G448" s="10" t="s">
        <v>1423</v>
      </c>
      <c r="H448" s="6" t="s">
        <v>1424</v>
      </c>
      <c r="I448" s="170" t="s">
        <v>1367</v>
      </c>
      <c r="J448" s="182"/>
      <c r="K448" s="182"/>
    </row>
    <row r="449" spans="1:11" ht="21" customHeight="1" x14ac:dyDescent="0.25">
      <c r="A449" s="207"/>
      <c r="B449" s="182">
        <v>4</v>
      </c>
      <c r="C449" s="183" t="s">
        <v>1537</v>
      </c>
      <c r="D449" s="184" t="s">
        <v>2698</v>
      </c>
      <c r="E449" s="182" t="s">
        <v>1534</v>
      </c>
      <c r="F449" s="170" t="s">
        <v>45</v>
      </c>
      <c r="G449" s="7" t="s">
        <v>1538</v>
      </c>
      <c r="H449" s="170" t="s">
        <v>1539</v>
      </c>
      <c r="I449" s="170" t="s">
        <v>108</v>
      </c>
      <c r="J449" s="182" t="s">
        <v>2052</v>
      </c>
      <c r="K449" s="182" t="s">
        <v>2800</v>
      </c>
    </row>
    <row r="450" spans="1:11" ht="21" customHeight="1" x14ac:dyDescent="0.25">
      <c r="A450" s="207"/>
      <c r="B450" s="182"/>
      <c r="C450" s="183"/>
      <c r="D450" s="184"/>
      <c r="E450" s="182"/>
      <c r="F450" s="170" t="s">
        <v>156</v>
      </c>
      <c r="G450" s="7" t="s">
        <v>1538</v>
      </c>
      <c r="H450" s="170" t="s">
        <v>1540</v>
      </c>
      <c r="I450" s="170" t="s">
        <v>108</v>
      </c>
      <c r="J450" s="182"/>
      <c r="K450" s="182"/>
    </row>
    <row r="451" spans="1:11" ht="21" customHeight="1" x14ac:dyDescent="0.25">
      <c r="A451" s="207"/>
      <c r="B451" s="182">
        <v>5</v>
      </c>
      <c r="C451" s="183" t="s">
        <v>1565</v>
      </c>
      <c r="D451" s="184" t="s">
        <v>2699</v>
      </c>
      <c r="E451" s="182" t="s">
        <v>1560</v>
      </c>
      <c r="F451" s="170" t="s">
        <v>45</v>
      </c>
      <c r="G451" s="170" t="s">
        <v>1566</v>
      </c>
      <c r="H451" s="170" t="s">
        <v>1567</v>
      </c>
      <c r="I451" s="170" t="s">
        <v>1367</v>
      </c>
      <c r="J451" s="182" t="s">
        <v>2052</v>
      </c>
      <c r="K451" s="182" t="s">
        <v>2785</v>
      </c>
    </row>
    <row r="452" spans="1:11" ht="21" customHeight="1" x14ac:dyDescent="0.25">
      <c r="A452" s="207"/>
      <c r="B452" s="182"/>
      <c r="C452" s="183"/>
      <c r="D452" s="184"/>
      <c r="E452" s="182"/>
      <c r="F452" s="170" t="s">
        <v>156</v>
      </c>
      <c r="G452" s="170" t="s">
        <v>1568</v>
      </c>
      <c r="H452" s="6" t="s">
        <v>1246</v>
      </c>
      <c r="I452" s="170" t="s">
        <v>1367</v>
      </c>
      <c r="J452" s="182"/>
      <c r="K452" s="182"/>
    </row>
    <row r="453" spans="1:11" ht="21" customHeight="1" x14ac:dyDescent="0.25">
      <c r="A453" s="207"/>
      <c r="B453" s="201">
        <v>6</v>
      </c>
      <c r="C453" s="209" t="s">
        <v>2014</v>
      </c>
      <c r="D453" s="212" t="s">
        <v>2700</v>
      </c>
      <c r="E453" s="201" t="s">
        <v>2011</v>
      </c>
      <c r="F453" s="170" t="s">
        <v>45</v>
      </c>
      <c r="G453" s="6" t="s">
        <v>2015</v>
      </c>
      <c r="H453" s="170" t="s">
        <v>2016</v>
      </c>
      <c r="I453" s="170" t="s">
        <v>1367</v>
      </c>
      <c r="J453" s="182" t="s">
        <v>2052</v>
      </c>
      <c r="K453" s="182" t="s">
        <v>2773</v>
      </c>
    </row>
    <row r="454" spans="1:11" ht="21" customHeight="1" x14ac:dyDescent="0.25">
      <c r="A454" s="207"/>
      <c r="B454" s="203"/>
      <c r="C454" s="210"/>
      <c r="D454" s="213"/>
      <c r="E454" s="203"/>
      <c r="F454" s="170" t="s">
        <v>156</v>
      </c>
      <c r="G454" s="6" t="s">
        <v>2017</v>
      </c>
      <c r="H454" s="170" t="s">
        <v>1369</v>
      </c>
      <c r="I454" s="170" t="s">
        <v>1367</v>
      </c>
      <c r="J454" s="182"/>
      <c r="K454" s="182"/>
    </row>
    <row r="455" spans="1:11" ht="21" customHeight="1" x14ac:dyDescent="0.25">
      <c r="A455" s="200"/>
      <c r="B455" s="202"/>
      <c r="C455" s="211"/>
      <c r="D455" s="214"/>
      <c r="E455" s="202"/>
      <c r="F455" s="170" t="s">
        <v>332</v>
      </c>
      <c r="G455" s="188" t="s">
        <v>109</v>
      </c>
      <c r="H455" s="188"/>
      <c r="I455" s="170" t="s">
        <v>1367</v>
      </c>
      <c r="J455" s="182"/>
      <c r="K455" s="182"/>
    </row>
    <row r="456" spans="1:11" ht="21" customHeight="1" x14ac:dyDescent="0.25">
      <c r="A456" s="199" t="s">
        <v>21</v>
      </c>
      <c r="B456" s="182">
        <v>1</v>
      </c>
      <c r="C456" s="183" t="s">
        <v>1357</v>
      </c>
      <c r="D456" s="184" t="s">
        <v>2701</v>
      </c>
      <c r="E456" s="182" t="s">
        <v>1437</v>
      </c>
      <c r="F456" s="170" t="s">
        <v>45</v>
      </c>
      <c r="G456" s="170" t="s">
        <v>1358</v>
      </c>
      <c r="H456" s="6" t="s">
        <v>1359</v>
      </c>
      <c r="I456" s="170" t="s">
        <v>48</v>
      </c>
      <c r="J456" s="182" t="s">
        <v>2052</v>
      </c>
      <c r="K456" s="182" t="s">
        <v>2786</v>
      </c>
    </row>
    <row r="457" spans="1:11" ht="21" customHeight="1" x14ac:dyDescent="0.25">
      <c r="A457" s="207"/>
      <c r="B457" s="182"/>
      <c r="C457" s="183"/>
      <c r="D457" s="184"/>
      <c r="E457" s="182"/>
      <c r="F457" s="170" t="s">
        <v>263</v>
      </c>
      <c r="G457" s="188" t="s">
        <v>109</v>
      </c>
      <c r="H457" s="188"/>
      <c r="I457" s="170" t="s">
        <v>1367</v>
      </c>
      <c r="J457" s="182"/>
      <c r="K457" s="182"/>
    </row>
    <row r="458" spans="1:11" ht="21" customHeight="1" x14ac:dyDescent="0.25">
      <c r="A458" s="207"/>
      <c r="B458" s="182">
        <v>2</v>
      </c>
      <c r="C458" s="183" t="s">
        <v>1529</v>
      </c>
      <c r="D458" s="184" t="s">
        <v>2702</v>
      </c>
      <c r="E458" s="182" t="s">
        <v>1524</v>
      </c>
      <c r="F458" s="170" t="s">
        <v>45</v>
      </c>
      <c r="G458" s="6" t="s">
        <v>1530</v>
      </c>
      <c r="H458" s="6" t="s">
        <v>1531</v>
      </c>
      <c r="I458" s="170" t="s">
        <v>48</v>
      </c>
      <c r="J458" s="182" t="s">
        <v>2052</v>
      </c>
      <c r="K458" s="182" t="s">
        <v>2786</v>
      </c>
    </row>
    <row r="459" spans="1:11" ht="21" customHeight="1" x14ac:dyDescent="0.25">
      <c r="A459" s="207"/>
      <c r="B459" s="182"/>
      <c r="C459" s="183"/>
      <c r="D459" s="184"/>
      <c r="E459" s="182"/>
      <c r="F459" s="170" t="s">
        <v>263</v>
      </c>
      <c r="G459" s="170" t="s">
        <v>1532</v>
      </c>
      <c r="H459" s="6" t="s">
        <v>633</v>
      </c>
      <c r="I459" s="170" t="s">
        <v>1367</v>
      </c>
      <c r="J459" s="182"/>
      <c r="K459" s="182"/>
    </row>
    <row r="460" spans="1:11" ht="21" customHeight="1" x14ac:dyDescent="0.25">
      <c r="A460" s="207"/>
      <c r="B460" s="182">
        <v>3</v>
      </c>
      <c r="C460" s="183" t="s">
        <v>1954</v>
      </c>
      <c r="D460" s="184" t="s">
        <v>2703</v>
      </c>
      <c r="E460" s="182" t="s">
        <v>1955</v>
      </c>
      <c r="F460" s="170" t="s">
        <v>45</v>
      </c>
      <c r="G460" s="170" t="s">
        <v>1956</v>
      </c>
      <c r="H460" s="170" t="s">
        <v>1957</v>
      </c>
      <c r="I460" s="170" t="s">
        <v>51</v>
      </c>
      <c r="J460" s="182" t="s">
        <v>2052</v>
      </c>
      <c r="K460" s="182" t="s">
        <v>2786</v>
      </c>
    </row>
    <row r="461" spans="1:11" ht="21" customHeight="1" x14ac:dyDescent="0.25">
      <c r="A461" s="207"/>
      <c r="B461" s="182"/>
      <c r="C461" s="183"/>
      <c r="D461" s="184"/>
      <c r="E461" s="182"/>
      <c r="F461" s="170" t="s">
        <v>156</v>
      </c>
      <c r="G461" s="188" t="s">
        <v>109</v>
      </c>
      <c r="H461" s="188"/>
      <c r="I461" s="170" t="s">
        <v>1367</v>
      </c>
      <c r="J461" s="182"/>
      <c r="K461" s="182"/>
    </row>
    <row r="462" spans="1:11" ht="21" customHeight="1" x14ac:dyDescent="0.25">
      <c r="A462" s="207"/>
      <c r="B462" s="182">
        <v>4</v>
      </c>
      <c r="C462" s="183" t="s">
        <v>1964</v>
      </c>
      <c r="D462" s="184" t="s">
        <v>2704</v>
      </c>
      <c r="E462" s="182" t="s">
        <v>1965</v>
      </c>
      <c r="F462" s="170" t="s">
        <v>45</v>
      </c>
      <c r="G462" s="170" t="s">
        <v>1966</v>
      </c>
      <c r="H462" s="170" t="s">
        <v>952</v>
      </c>
      <c r="I462" s="170" t="s">
        <v>1367</v>
      </c>
      <c r="J462" s="182" t="s">
        <v>2052</v>
      </c>
      <c r="K462" s="182" t="s">
        <v>2786</v>
      </c>
    </row>
    <row r="463" spans="1:11" ht="21" customHeight="1" x14ac:dyDescent="0.25">
      <c r="A463" s="207"/>
      <c r="B463" s="182"/>
      <c r="C463" s="183"/>
      <c r="D463" s="184"/>
      <c r="E463" s="182"/>
      <c r="F463" s="170" t="s">
        <v>156</v>
      </c>
      <c r="G463" s="188" t="s">
        <v>109</v>
      </c>
      <c r="H463" s="188"/>
      <c r="I463" s="170" t="s">
        <v>1367</v>
      </c>
      <c r="J463" s="182"/>
      <c r="K463" s="182"/>
    </row>
    <row r="464" spans="1:11" ht="21" customHeight="1" x14ac:dyDescent="0.25">
      <c r="A464" s="207"/>
      <c r="B464" s="182">
        <v>5</v>
      </c>
      <c r="C464" s="183" t="s">
        <v>2030</v>
      </c>
      <c r="D464" s="184" t="s">
        <v>2705</v>
      </c>
      <c r="E464" s="182" t="s">
        <v>2031</v>
      </c>
      <c r="F464" s="170" t="s">
        <v>45</v>
      </c>
      <c r="G464" s="170" t="s">
        <v>2032</v>
      </c>
      <c r="H464" s="170" t="s">
        <v>2033</v>
      </c>
      <c r="I464" s="170" t="s">
        <v>1367</v>
      </c>
      <c r="J464" s="182" t="s">
        <v>2052</v>
      </c>
      <c r="K464" s="182" t="s">
        <v>2786</v>
      </c>
    </row>
    <row r="465" spans="1:11" ht="21" customHeight="1" x14ac:dyDescent="0.25">
      <c r="A465" s="200"/>
      <c r="B465" s="182"/>
      <c r="C465" s="183"/>
      <c r="D465" s="184"/>
      <c r="E465" s="182"/>
      <c r="F465" s="170" t="s">
        <v>156</v>
      </c>
      <c r="G465" s="170" t="s">
        <v>2034</v>
      </c>
      <c r="H465" s="170" t="s">
        <v>2035</v>
      </c>
      <c r="I465" s="170" t="s">
        <v>1367</v>
      </c>
      <c r="J465" s="182"/>
      <c r="K465" s="182"/>
    </row>
    <row r="466" spans="1:11" ht="42.75" customHeight="1" x14ac:dyDescent="0.25">
      <c r="A466" s="209" t="s">
        <v>519</v>
      </c>
      <c r="B466" s="163">
        <v>1</v>
      </c>
      <c r="C466" s="16" t="s">
        <v>723</v>
      </c>
      <c r="D466" s="179" t="s">
        <v>2222</v>
      </c>
      <c r="E466" s="164" t="s">
        <v>653</v>
      </c>
      <c r="F466" s="169" t="s">
        <v>45</v>
      </c>
      <c r="G466" s="7" t="s">
        <v>731</v>
      </c>
      <c r="H466" s="7" t="s">
        <v>732</v>
      </c>
      <c r="I466" s="169" t="s">
        <v>48</v>
      </c>
      <c r="J466" s="164" t="s">
        <v>2052</v>
      </c>
      <c r="K466" s="164"/>
    </row>
    <row r="467" spans="1:11" ht="42.75" customHeight="1" x14ac:dyDescent="0.25">
      <c r="A467" s="210"/>
      <c r="B467" s="163">
        <v>2</v>
      </c>
      <c r="C467" s="16" t="s">
        <v>724</v>
      </c>
      <c r="D467" s="179" t="s">
        <v>2415</v>
      </c>
      <c r="E467" s="164" t="s">
        <v>653</v>
      </c>
      <c r="F467" s="169" t="s">
        <v>45</v>
      </c>
      <c r="G467" s="7" t="s">
        <v>733</v>
      </c>
      <c r="H467" s="7" t="s">
        <v>597</v>
      </c>
      <c r="I467" s="169" t="s">
        <v>734</v>
      </c>
      <c r="J467" s="164" t="s">
        <v>2052</v>
      </c>
      <c r="K467" s="164"/>
    </row>
    <row r="468" spans="1:11" ht="42.75" customHeight="1" x14ac:dyDescent="0.25">
      <c r="A468" s="210"/>
      <c r="B468" s="163">
        <v>3</v>
      </c>
      <c r="C468" s="16" t="s">
        <v>725</v>
      </c>
      <c r="D468" s="179">
        <v>10131758</v>
      </c>
      <c r="E468" s="164" t="s">
        <v>653</v>
      </c>
      <c r="F468" s="169" t="s">
        <v>45</v>
      </c>
      <c r="G468" s="6">
        <v>66886</v>
      </c>
      <c r="H468" s="7" t="s">
        <v>736</v>
      </c>
      <c r="I468" s="169" t="s">
        <v>737</v>
      </c>
      <c r="J468" s="164" t="s">
        <v>2052</v>
      </c>
      <c r="K468" s="164"/>
    </row>
    <row r="469" spans="1:11" ht="42.75" customHeight="1" x14ac:dyDescent="0.25">
      <c r="A469" s="210"/>
      <c r="B469" s="163">
        <v>4</v>
      </c>
      <c r="C469" s="16" t="s">
        <v>726</v>
      </c>
      <c r="D469" s="179" t="s">
        <v>2485</v>
      </c>
      <c r="E469" s="164" t="s">
        <v>653</v>
      </c>
      <c r="F469" s="169" t="s">
        <v>45</v>
      </c>
      <c r="G469" s="6">
        <v>83615</v>
      </c>
      <c r="H469" s="7" t="s">
        <v>740</v>
      </c>
      <c r="I469" s="169" t="s">
        <v>47</v>
      </c>
      <c r="J469" s="164" t="s">
        <v>2052</v>
      </c>
      <c r="K469" s="164"/>
    </row>
    <row r="470" spans="1:11" ht="42.75" customHeight="1" x14ac:dyDescent="0.25">
      <c r="A470" s="210"/>
      <c r="B470" s="163">
        <v>5</v>
      </c>
      <c r="C470" s="16" t="s">
        <v>727</v>
      </c>
      <c r="D470" s="179" t="s">
        <v>2481</v>
      </c>
      <c r="E470" s="164" t="s">
        <v>653</v>
      </c>
      <c r="F470" s="169" t="s">
        <v>45</v>
      </c>
      <c r="G470" s="6">
        <v>80713</v>
      </c>
      <c r="H470" s="7" t="s">
        <v>741</v>
      </c>
      <c r="I470" s="169" t="s">
        <v>669</v>
      </c>
      <c r="J470" s="164" t="s">
        <v>2052</v>
      </c>
      <c r="K470" s="164"/>
    </row>
    <row r="471" spans="1:11" ht="42.75" customHeight="1" x14ac:dyDescent="0.25">
      <c r="A471" s="210"/>
      <c r="B471" s="163">
        <v>6</v>
      </c>
      <c r="C471" s="16" t="s">
        <v>728</v>
      </c>
      <c r="D471" s="179" t="s">
        <v>2457</v>
      </c>
      <c r="E471" s="164" t="s">
        <v>653</v>
      </c>
      <c r="F471" s="169" t="s">
        <v>45</v>
      </c>
      <c r="G471" s="7" t="s">
        <v>735</v>
      </c>
      <c r="H471" s="7" t="s">
        <v>424</v>
      </c>
      <c r="I471" s="169" t="s">
        <v>51</v>
      </c>
      <c r="J471" s="164" t="s">
        <v>2052</v>
      </c>
      <c r="K471" s="164"/>
    </row>
    <row r="472" spans="1:11" ht="42.75" customHeight="1" x14ac:dyDescent="0.25">
      <c r="A472" s="210"/>
      <c r="B472" s="163">
        <v>7</v>
      </c>
      <c r="C472" s="16" t="s">
        <v>729</v>
      </c>
      <c r="D472" s="179" t="s">
        <v>2413</v>
      </c>
      <c r="E472" s="164" t="s">
        <v>653</v>
      </c>
      <c r="F472" s="169" t="s">
        <v>45</v>
      </c>
      <c r="G472" s="6">
        <v>95068</v>
      </c>
      <c r="H472" s="7" t="s">
        <v>474</v>
      </c>
      <c r="I472" s="169" t="s">
        <v>669</v>
      </c>
      <c r="J472" s="164" t="s">
        <v>2052</v>
      </c>
      <c r="K472" s="164"/>
    </row>
    <row r="473" spans="1:11" ht="42.75" customHeight="1" x14ac:dyDescent="0.25">
      <c r="A473" s="210"/>
      <c r="B473" s="163">
        <v>8</v>
      </c>
      <c r="C473" s="16" t="s">
        <v>786</v>
      </c>
      <c r="D473" s="179" t="s">
        <v>2408</v>
      </c>
      <c r="E473" s="164" t="s">
        <v>656</v>
      </c>
      <c r="F473" s="169" t="s">
        <v>45</v>
      </c>
      <c r="G473" s="6">
        <v>52170</v>
      </c>
      <c r="H473" s="7" t="s">
        <v>738</v>
      </c>
      <c r="I473" s="169" t="s">
        <v>739</v>
      </c>
      <c r="J473" s="164" t="s">
        <v>2052</v>
      </c>
      <c r="K473" s="164"/>
    </row>
    <row r="474" spans="1:11" ht="42.75" customHeight="1" x14ac:dyDescent="0.25">
      <c r="A474" s="210"/>
      <c r="B474" s="163">
        <v>9</v>
      </c>
      <c r="C474" s="34" t="s">
        <v>787</v>
      </c>
      <c r="D474" s="179" t="s">
        <v>2435</v>
      </c>
      <c r="E474" s="164" t="s">
        <v>730</v>
      </c>
      <c r="F474" s="169" t="s">
        <v>45</v>
      </c>
      <c r="G474" s="7" t="s">
        <v>742</v>
      </c>
      <c r="H474" s="7" t="s">
        <v>743</v>
      </c>
      <c r="I474" s="169" t="s">
        <v>51</v>
      </c>
      <c r="J474" s="164" t="s">
        <v>2052</v>
      </c>
      <c r="K474" s="164"/>
    </row>
    <row r="475" spans="1:11" ht="42.75" customHeight="1" x14ac:dyDescent="0.25">
      <c r="A475" s="210"/>
      <c r="B475" s="163">
        <v>10</v>
      </c>
      <c r="C475" s="16" t="s">
        <v>800</v>
      </c>
      <c r="D475" s="179" t="s">
        <v>2447</v>
      </c>
      <c r="E475" s="164" t="s">
        <v>794</v>
      </c>
      <c r="F475" s="169" t="s">
        <v>45</v>
      </c>
      <c r="G475" s="6" t="s">
        <v>798</v>
      </c>
      <c r="H475" s="7" t="s">
        <v>799</v>
      </c>
      <c r="I475" s="169" t="s">
        <v>48</v>
      </c>
      <c r="J475" s="164" t="s">
        <v>2052</v>
      </c>
      <c r="K475" s="164"/>
    </row>
    <row r="476" spans="1:11" ht="42.75" customHeight="1" x14ac:dyDescent="0.25">
      <c r="A476" s="210"/>
      <c r="B476" s="163">
        <v>11</v>
      </c>
      <c r="C476" s="34" t="s">
        <v>796</v>
      </c>
      <c r="D476" s="179" t="s">
        <v>2465</v>
      </c>
      <c r="E476" s="164" t="s">
        <v>794</v>
      </c>
      <c r="F476" s="169" t="s">
        <v>45</v>
      </c>
      <c r="G476" s="7" t="s">
        <v>797</v>
      </c>
      <c r="H476" s="7" t="s">
        <v>765</v>
      </c>
      <c r="I476" s="169" t="s">
        <v>48</v>
      </c>
      <c r="J476" s="164" t="s">
        <v>2052</v>
      </c>
      <c r="K476" s="164"/>
    </row>
    <row r="477" spans="1:11" ht="42.75" customHeight="1" x14ac:dyDescent="0.25">
      <c r="A477" s="210"/>
      <c r="B477" s="163">
        <v>12</v>
      </c>
      <c r="C477" s="34" t="s">
        <v>835</v>
      </c>
      <c r="D477" s="179" t="s">
        <v>2439</v>
      </c>
      <c r="E477" s="164" t="s">
        <v>823</v>
      </c>
      <c r="F477" s="169" t="s">
        <v>45</v>
      </c>
      <c r="G477" s="10" t="s">
        <v>836</v>
      </c>
      <c r="H477" s="7" t="s">
        <v>641</v>
      </c>
      <c r="I477" s="169" t="s">
        <v>47</v>
      </c>
      <c r="J477" s="164" t="s">
        <v>2052</v>
      </c>
      <c r="K477" s="164"/>
    </row>
    <row r="478" spans="1:11" ht="42.75" customHeight="1" x14ac:dyDescent="0.25">
      <c r="A478" s="210"/>
      <c r="B478" s="163">
        <v>13</v>
      </c>
      <c r="C478" s="34" t="s">
        <v>826</v>
      </c>
      <c r="D478" s="179" t="s">
        <v>2421</v>
      </c>
      <c r="E478" s="164" t="s">
        <v>914</v>
      </c>
      <c r="F478" s="169" t="s">
        <v>45</v>
      </c>
      <c r="G478" s="7" t="s">
        <v>827</v>
      </c>
      <c r="H478" s="7" t="s">
        <v>828</v>
      </c>
      <c r="I478" s="169" t="s">
        <v>47</v>
      </c>
      <c r="J478" s="164" t="s">
        <v>2052</v>
      </c>
      <c r="K478" s="164"/>
    </row>
    <row r="479" spans="1:11" ht="42.75" customHeight="1" x14ac:dyDescent="0.25">
      <c r="A479" s="210"/>
      <c r="B479" s="163">
        <v>14</v>
      </c>
      <c r="C479" s="34" t="s">
        <v>853</v>
      </c>
      <c r="D479" s="179" t="s">
        <v>2429</v>
      </c>
      <c r="E479" s="164" t="s">
        <v>929</v>
      </c>
      <c r="F479" s="169" t="s">
        <v>45</v>
      </c>
      <c r="G479" s="10" t="s">
        <v>854</v>
      </c>
      <c r="H479" s="7" t="s">
        <v>581</v>
      </c>
      <c r="I479" s="169" t="s">
        <v>239</v>
      </c>
      <c r="J479" s="164" t="s">
        <v>2052</v>
      </c>
      <c r="K479" s="164"/>
    </row>
    <row r="480" spans="1:11" ht="42.75" customHeight="1" x14ac:dyDescent="0.25">
      <c r="A480" s="210"/>
      <c r="B480" s="163">
        <v>15</v>
      </c>
      <c r="C480" s="34" t="s">
        <v>862</v>
      </c>
      <c r="D480" s="179" t="s">
        <v>2441</v>
      </c>
      <c r="E480" s="164" t="s">
        <v>930</v>
      </c>
      <c r="F480" s="169" t="s">
        <v>45</v>
      </c>
      <c r="G480" s="10" t="s">
        <v>860</v>
      </c>
      <c r="H480" s="7" t="s">
        <v>861</v>
      </c>
      <c r="I480" s="169" t="s">
        <v>239</v>
      </c>
      <c r="J480" s="164" t="s">
        <v>2052</v>
      </c>
      <c r="K480" s="164"/>
    </row>
    <row r="481" spans="1:11" ht="42.75" customHeight="1" x14ac:dyDescent="0.25">
      <c r="A481" s="210"/>
      <c r="B481" s="163">
        <v>16</v>
      </c>
      <c r="C481" s="34" t="s">
        <v>1258</v>
      </c>
      <c r="D481" s="179" t="s">
        <v>2471</v>
      </c>
      <c r="E481" s="164" t="s">
        <v>1142</v>
      </c>
      <c r="F481" s="169" t="s">
        <v>45</v>
      </c>
      <c r="G481" s="10" t="s">
        <v>1259</v>
      </c>
      <c r="H481" s="7" t="s">
        <v>1260</v>
      </c>
      <c r="I481" s="169" t="s">
        <v>48</v>
      </c>
      <c r="J481" s="164" t="s">
        <v>2052</v>
      </c>
      <c r="K481" s="164"/>
    </row>
    <row r="482" spans="1:11" ht="42.75" customHeight="1" x14ac:dyDescent="0.25">
      <c r="A482" s="210"/>
      <c r="B482" s="163">
        <v>17</v>
      </c>
      <c r="C482" s="34" t="s">
        <v>1110</v>
      </c>
      <c r="D482" s="179" t="s">
        <v>2455</v>
      </c>
      <c r="E482" s="164" t="s">
        <v>1087</v>
      </c>
      <c r="F482" s="169" t="s">
        <v>45</v>
      </c>
      <c r="G482" s="10" t="s">
        <v>1111</v>
      </c>
      <c r="H482" s="7" t="s">
        <v>1112</v>
      </c>
      <c r="I482" s="169" t="s">
        <v>1242</v>
      </c>
      <c r="J482" s="164" t="s">
        <v>2052</v>
      </c>
      <c r="K482" s="164"/>
    </row>
    <row r="483" spans="1:11" ht="42.75" customHeight="1" x14ac:dyDescent="0.25">
      <c r="A483" s="210"/>
      <c r="B483" s="163">
        <v>18</v>
      </c>
      <c r="C483" s="34" t="s">
        <v>1261</v>
      </c>
      <c r="D483" s="179" t="s">
        <v>2411</v>
      </c>
      <c r="E483" s="164" t="s">
        <v>1153</v>
      </c>
      <c r="F483" s="169" t="s">
        <v>45</v>
      </c>
      <c r="G483" s="10" t="s">
        <v>1262</v>
      </c>
      <c r="H483" s="7" t="s">
        <v>1263</v>
      </c>
      <c r="I483" s="169" t="s">
        <v>48</v>
      </c>
      <c r="J483" s="164" t="s">
        <v>2052</v>
      </c>
      <c r="K483" s="164"/>
    </row>
    <row r="484" spans="1:11" ht="42.75" customHeight="1" x14ac:dyDescent="0.25">
      <c r="A484" s="210"/>
      <c r="B484" s="163">
        <v>19</v>
      </c>
      <c r="C484" s="34" t="s">
        <v>1156</v>
      </c>
      <c r="D484" s="179" t="s">
        <v>2479</v>
      </c>
      <c r="E484" s="164" t="s">
        <v>1153</v>
      </c>
      <c r="F484" s="169" t="s">
        <v>45</v>
      </c>
      <c r="G484" s="10" t="s">
        <v>1157</v>
      </c>
      <c r="H484" s="7" t="s">
        <v>1158</v>
      </c>
      <c r="I484" s="169" t="s">
        <v>175</v>
      </c>
      <c r="J484" s="164" t="s">
        <v>2052</v>
      </c>
      <c r="K484" s="164"/>
    </row>
    <row r="485" spans="1:11" ht="42.75" customHeight="1" x14ac:dyDescent="0.25">
      <c r="A485" s="210"/>
      <c r="B485" s="163">
        <v>20</v>
      </c>
      <c r="C485" s="34" t="s">
        <v>1128</v>
      </c>
      <c r="D485" s="179" t="s">
        <v>2417</v>
      </c>
      <c r="E485" s="164" t="s">
        <v>1129</v>
      </c>
      <c r="F485" s="169" t="s">
        <v>45</v>
      </c>
      <c r="G485" s="10" t="s">
        <v>1130</v>
      </c>
      <c r="H485" s="7" t="s">
        <v>865</v>
      </c>
      <c r="I485" s="169" t="s">
        <v>1242</v>
      </c>
      <c r="J485" s="164" t="s">
        <v>2052</v>
      </c>
      <c r="K485" s="164"/>
    </row>
    <row r="486" spans="1:11" ht="42.75" customHeight="1" x14ac:dyDescent="0.25">
      <c r="A486" s="210"/>
      <c r="B486" s="163">
        <v>21</v>
      </c>
      <c r="C486" s="34" t="s">
        <v>1243</v>
      </c>
      <c r="D486" s="179" t="s">
        <v>2451</v>
      </c>
      <c r="E486" s="164" t="s">
        <v>1146</v>
      </c>
      <c r="F486" s="169" t="s">
        <v>45</v>
      </c>
      <c r="G486" s="6" t="s">
        <v>1151</v>
      </c>
      <c r="H486" s="7" t="s">
        <v>1152</v>
      </c>
      <c r="I486" s="169" t="s">
        <v>48</v>
      </c>
      <c r="J486" s="164" t="s">
        <v>2052</v>
      </c>
      <c r="K486" s="164"/>
    </row>
    <row r="487" spans="1:11" ht="42.75" customHeight="1" x14ac:dyDescent="0.25">
      <c r="A487" s="210"/>
      <c r="B487" s="163">
        <v>22</v>
      </c>
      <c r="C487" s="34" t="s">
        <v>1244</v>
      </c>
      <c r="D487" s="179" t="s">
        <v>2433</v>
      </c>
      <c r="E487" s="164" t="s">
        <v>1119</v>
      </c>
      <c r="F487" s="169" t="s">
        <v>45</v>
      </c>
      <c r="G487" s="6" t="s">
        <v>1155</v>
      </c>
      <c r="H487" s="7" t="s">
        <v>1029</v>
      </c>
      <c r="I487" s="169" t="s">
        <v>48</v>
      </c>
      <c r="J487" s="164" t="s">
        <v>2052</v>
      </c>
      <c r="K487" s="164"/>
    </row>
    <row r="488" spans="1:11" ht="42.75" customHeight="1" x14ac:dyDescent="0.25">
      <c r="A488" s="210"/>
      <c r="B488" s="163">
        <v>23</v>
      </c>
      <c r="C488" s="34" t="s">
        <v>1245</v>
      </c>
      <c r="D488" s="179" t="s">
        <v>2443</v>
      </c>
      <c r="E488" s="164" t="s">
        <v>1246</v>
      </c>
      <c r="F488" s="169" t="s">
        <v>45</v>
      </c>
      <c r="G488" s="6" t="s">
        <v>1247</v>
      </c>
      <c r="H488" s="7" t="s">
        <v>1248</v>
      </c>
      <c r="I488" s="169" t="s">
        <v>48</v>
      </c>
      <c r="J488" s="164" t="s">
        <v>2052</v>
      </c>
      <c r="K488" s="164"/>
    </row>
    <row r="489" spans="1:11" ht="42.75" customHeight="1" x14ac:dyDescent="0.25">
      <c r="A489" s="210"/>
      <c r="B489" s="163">
        <v>24</v>
      </c>
      <c r="C489" s="34" t="s">
        <v>1249</v>
      </c>
      <c r="D489" s="179" t="s">
        <v>2449</v>
      </c>
      <c r="E489" s="164" t="s">
        <v>1108</v>
      </c>
      <c r="F489" s="169" t="s">
        <v>45</v>
      </c>
      <c r="G489" s="6" t="s">
        <v>1250</v>
      </c>
      <c r="H489" s="7" t="s">
        <v>436</v>
      </c>
      <c r="I489" s="169" t="s">
        <v>95</v>
      </c>
      <c r="J489" s="164" t="s">
        <v>2052</v>
      </c>
      <c r="K489" s="164"/>
    </row>
    <row r="490" spans="1:11" ht="42.75" customHeight="1" x14ac:dyDescent="0.25">
      <c r="A490" s="210"/>
      <c r="B490" s="163">
        <v>25</v>
      </c>
      <c r="C490" s="34" t="s">
        <v>1251</v>
      </c>
      <c r="D490" s="179">
        <v>43457534</v>
      </c>
      <c r="E490" s="164" t="s">
        <v>1146</v>
      </c>
      <c r="F490" s="169" t="s">
        <v>45</v>
      </c>
      <c r="G490" s="6" t="s">
        <v>1147</v>
      </c>
      <c r="H490" s="7" t="s">
        <v>1148</v>
      </c>
      <c r="I490" s="169" t="s">
        <v>48</v>
      </c>
      <c r="J490" s="164" t="s">
        <v>2052</v>
      </c>
      <c r="K490" s="164"/>
    </row>
    <row r="491" spans="1:11" ht="42.75" customHeight="1" x14ac:dyDescent="0.25">
      <c r="A491" s="210"/>
      <c r="B491" s="163">
        <v>26</v>
      </c>
      <c r="C491" s="34" t="s">
        <v>1252</v>
      </c>
      <c r="D491" s="179" t="s">
        <v>2469</v>
      </c>
      <c r="E491" s="164" t="s">
        <v>1146</v>
      </c>
      <c r="F491" s="169" t="s">
        <v>45</v>
      </c>
      <c r="G491" s="6">
        <v>88529</v>
      </c>
      <c r="H491" s="7" t="s">
        <v>1253</v>
      </c>
      <c r="I491" s="169" t="s">
        <v>167</v>
      </c>
      <c r="J491" s="164" t="s">
        <v>2052</v>
      </c>
      <c r="K491" s="164"/>
    </row>
    <row r="492" spans="1:11" ht="42.75" customHeight="1" x14ac:dyDescent="0.25">
      <c r="A492" s="210"/>
      <c r="B492" s="163">
        <v>27</v>
      </c>
      <c r="C492" s="34" t="s">
        <v>1081</v>
      </c>
      <c r="D492" s="179" t="s">
        <v>2467</v>
      </c>
      <c r="E492" s="164" t="s">
        <v>1076</v>
      </c>
      <c r="F492" s="169" t="s">
        <v>45</v>
      </c>
      <c r="G492" s="6" t="s">
        <v>1082</v>
      </c>
      <c r="H492" s="7" t="s">
        <v>1083</v>
      </c>
      <c r="I492" s="169" t="s">
        <v>48</v>
      </c>
      <c r="J492" s="164" t="s">
        <v>2052</v>
      </c>
      <c r="K492" s="164"/>
    </row>
    <row r="493" spans="1:11" ht="42.75" customHeight="1" x14ac:dyDescent="0.25">
      <c r="A493" s="210"/>
      <c r="B493" s="163">
        <v>28</v>
      </c>
      <c r="C493" s="34" t="s">
        <v>1154</v>
      </c>
      <c r="D493" s="179" t="s">
        <v>2445</v>
      </c>
      <c r="E493" s="164" t="s">
        <v>1119</v>
      </c>
      <c r="F493" s="169" t="s">
        <v>45</v>
      </c>
      <c r="G493" s="6">
        <v>79726</v>
      </c>
      <c r="H493" s="7" t="s">
        <v>1254</v>
      </c>
      <c r="I493" s="169" t="s">
        <v>1242</v>
      </c>
      <c r="J493" s="164" t="s">
        <v>2052</v>
      </c>
      <c r="K493" s="164"/>
    </row>
    <row r="494" spans="1:11" ht="42.75" customHeight="1" x14ac:dyDescent="0.25">
      <c r="A494" s="210"/>
      <c r="B494" s="163">
        <v>29</v>
      </c>
      <c r="C494" s="34" t="s">
        <v>1255</v>
      </c>
      <c r="D494" s="179" t="s">
        <v>2487</v>
      </c>
      <c r="E494" s="164" t="s">
        <v>1256</v>
      </c>
      <c r="F494" s="169" t="s">
        <v>45</v>
      </c>
      <c r="G494" s="6" t="s">
        <v>1257</v>
      </c>
      <c r="H494" s="7" t="s">
        <v>520</v>
      </c>
      <c r="I494" s="169" t="s">
        <v>48</v>
      </c>
      <c r="J494" s="164" t="s">
        <v>2052</v>
      </c>
      <c r="K494" s="164"/>
    </row>
    <row r="495" spans="1:11" ht="42.75" customHeight="1" x14ac:dyDescent="0.25">
      <c r="A495" s="210"/>
      <c r="B495" s="163">
        <v>30</v>
      </c>
      <c r="C495" s="34" t="s">
        <v>1096</v>
      </c>
      <c r="D495" s="179" t="s">
        <v>2475</v>
      </c>
      <c r="E495" s="164" t="s">
        <v>1076</v>
      </c>
      <c r="F495" s="169" t="s">
        <v>45</v>
      </c>
      <c r="G495" s="6">
        <v>106452</v>
      </c>
      <c r="H495" s="7" t="s">
        <v>1097</v>
      </c>
      <c r="I495" s="169" t="s">
        <v>167</v>
      </c>
      <c r="J495" s="164" t="s">
        <v>2052</v>
      </c>
      <c r="K495" s="164"/>
    </row>
    <row r="496" spans="1:11" ht="42.75" customHeight="1" x14ac:dyDescent="0.25">
      <c r="A496" s="210"/>
      <c r="B496" s="163">
        <v>31</v>
      </c>
      <c r="C496" s="35" t="s">
        <v>1712</v>
      </c>
      <c r="D496" s="179" t="s">
        <v>2483</v>
      </c>
      <c r="E496" s="164" t="s">
        <v>1692</v>
      </c>
      <c r="F496" s="169" t="s">
        <v>45</v>
      </c>
      <c r="G496" s="170" t="s">
        <v>1890</v>
      </c>
      <c r="H496" s="7" t="s">
        <v>1891</v>
      </c>
      <c r="I496" s="169" t="s">
        <v>167</v>
      </c>
      <c r="J496" s="164" t="s">
        <v>2052</v>
      </c>
      <c r="K496" s="164"/>
    </row>
    <row r="497" spans="1:11" ht="42.75" customHeight="1" x14ac:dyDescent="0.25">
      <c r="A497" s="210"/>
      <c r="B497" s="163">
        <v>32</v>
      </c>
      <c r="C497" s="35" t="s">
        <v>1713</v>
      </c>
      <c r="D497" s="179" t="s">
        <v>2425</v>
      </c>
      <c r="E497" s="164" t="s">
        <v>1617</v>
      </c>
      <c r="F497" s="169" t="s">
        <v>45</v>
      </c>
      <c r="G497" s="170" t="s">
        <v>1894</v>
      </c>
      <c r="H497" s="7" t="s">
        <v>716</v>
      </c>
      <c r="I497" s="169" t="s">
        <v>51</v>
      </c>
      <c r="J497" s="164" t="s">
        <v>2052</v>
      </c>
      <c r="K497" s="164"/>
    </row>
    <row r="498" spans="1:11" ht="42.75" customHeight="1" x14ac:dyDescent="0.25">
      <c r="A498" s="210"/>
      <c r="B498" s="163">
        <v>33</v>
      </c>
      <c r="C498" s="35" t="s">
        <v>1714</v>
      </c>
      <c r="D498" s="179" t="s">
        <v>2453</v>
      </c>
      <c r="E498" s="164" t="s">
        <v>1677</v>
      </c>
      <c r="F498" s="169" t="s">
        <v>45</v>
      </c>
      <c r="G498" s="6">
        <v>99163</v>
      </c>
      <c r="H498" s="7" t="s">
        <v>1836</v>
      </c>
      <c r="I498" s="169" t="s">
        <v>167</v>
      </c>
      <c r="J498" s="164" t="s">
        <v>2052</v>
      </c>
      <c r="K498" s="164"/>
    </row>
    <row r="499" spans="1:11" ht="42.75" customHeight="1" x14ac:dyDescent="0.25">
      <c r="A499" s="210"/>
      <c r="B499" s="163">
        <v>34</v>
      </c>
      <c r="C499" s="35" t="s">
        <v>1715</v>
      </c>
      <c r="D499" s="179" t="s">
        <v>2463</v>
      </c>
      <c r="E499" s="164" t="s">
        <v>1617</v>
      </c>
      <c r="F499" s="169" t="s">
        <v>45</v>
      </c>
      <c r="G499" s="6">
        <v>93215</v>
      </c>
      <c r="H499" s="7" t="s">
        <v>1844</v>
      </c>
      <c r="I499" s="169" t="s">
        <v>167</v>
      </c>
      <c r="J499" s="164" t="s">
        <v>2052</v>
      </c>
      <c r="K499" s="164"/>
    </row>
    <row r="500" spans="1:11" ht="42.75" customHeight="1" x14ac:dyDescent="0.25">
      <c r="A500" s="210"/>
      <c r="B500" s="163">
        <v>35</v>
      </c>
      <c r="C500" s="35" t="s">
        <v>1716</v>
      </c>
      <c r="D500" s="179" t="s">
        <v>2437</v>
      </c>
      <c r="E500" s="164" t="s">
        <v>1617</v>
      </c>
      <c r="F500" s="169" t="s">
        <v>45</v>
      </c>
      <c r="G500" s="6">
        <v>58346</v>
      </c>
      <c r="H500" s="7" t="s">
        <v>970</v>
      </c>
      <c r="I500" s="169" t="s">
        <v>663</v>
      </c>
      <c r="J500" s="164" t="s">
        <v>2052</v>
      </c>
      <c r="K500" s="164"/>
    </row>
    <row r="501" spans="1:11" ht="42.75" customHeight="1" x14ac:dyDescent="0.25">
      <c r="A501" s="210"/>
      <c r="B501" s="163">
        <v>36</v>
      </c>
      <c r="C501" s="35" t="s">
        <v>1717</v>
      </c>
      <c r="D501" s="179" t="s">
        <v>2427</v>
      </c>
      <c r="E501" s="164" t="s">
        <v>1692</v>
      </c>
      <c r="F501" s="169" t="s">
        <v>45</v>
      </c>
      <c r="G501" s="170" t="s">
        <v>1811</v>
      </c>
      <c r="H501" s="7" t="s">
        <v>1286</v>
      </c>
      <c r="I501" s="169" t="s">
        <v>1792</v>
      </c>
      <c r="J501" s="164" t="s">
        <v>2052</v>
      </c>
      <c r="K501" s="164"/>
    </row>
    <row r="502" spans="1:11" ht="42.75" customHeight="1" x14ac:dyDescent="0.25">
      <c r="A502" s="210"/>
      <c r="B502" s="163">
        <v>37</v>
      </c>
      <c r="C502" s="35" t="s">
        <v>1718</v>
      </c>
      <c r="D502" s="179" t="s">
        <v>2431</v>
      </c>
      <c r="E502" s="164" t="s">
        <v>1719</v>
      </c>
      <c r="F502" s="169" t="s">
        <v>45</v>
      </c>
      <c r="G502" s="170" t="s">
        <v>1807</v>
      </c>
      <c r="H502" s="7" t="s">
        <v>1557</v>
      </c>
      <c r="I502" s="169" t="s">
        <v>1792</v>
      </c>
      <c r="J502" s="164" t="s">
        <v>2052</v>
      </c>
      <c r="K502" s="164"/>
    </row>
    <row r="503" spans="1:11" ht="42.75" customHeight="1" x14ac:dyDescent="0.25">
      <c r="A503" s="210"/>
      <c r="B503" s="163">
        <v>38</v>
      </c>
      <c r="C503" s="35" t="s">
        <v>1720</v>
      </c>
      <c r="D503" s="179" t="s">
        <v>2423</v>
      </c>
      <c r="E503" s="164" t="s">
        <v>1610</v>
      </c>
      <c r="F503" s="169" t="s">
        <v>45</v>
      </c>
      <c r="G503" s="170" t="s">
        <v>1862</v>
      </c>
      <c r="H503" s="7" t="s">
        <v>1863</v>
      </c>
      <c r="I503" s="169" t="s">
        <v>1792</v>
      </c>
      <c r="J503" s="164" t="s">
        <v>2052</v>
      </c>
      <c r="K503" s="164"/>
    </row>
    <row r="504" spans="1:11" ht="42.75" customHeight="1" x14ac:dyDescent="0.25">
      <c r="A504" s="210"/>
      <c r="B504" s="163">
        <v>39</v>
      </c>
      <c r="C504" s="35" t="s">
        <v>1721</v>
      </c>
      <c r="D504" s="179" t="s">
        <v>2473</v>
      </c>
      <c r="E504" s="164" t="s">
        <v>1674</v>
      </c>
      <c r="F504" s="169" t="s">
        <v>45</v>
      </c>
      <c r="G504" s="170" t="s">
        <v>1857</v>
      </c>
      <c r="H504" s="7" t="s">
        <v>1781</v>
      </c>
      <c r="I504" s="169" t="s">
        <v>734</v>
      </c>
      <c r="J504" s="164" t="s">
        <v>2052</v>
      </c>
      <c r="K504" s="164"/>
    </row>
    <row r="505" spans="1:11" ht="42.75" customHeight="1" x14ac:dyDescent="0.25">
      <c r="A505" s="210"/>
      <c r="B505" s="163">
        <v>40</v>
      </c>
      <c r="C505" s="35" t="s">
        <v>1722</v>
      </c>
      <c r="D505" s="179" t="s">
        <v>2461</v>
      </c>
      <c r="E505" s="164" t="s">
        <v>1723</v>
      </c>
      <c r="F505" s="169" t="s">
        <v>45</v>
      </c>
      <c r="G505" s="170" t="s">
        <v>1866</v>
      </c>
      <c r="H505" s="7" t="s">
        <v>1867</v>
      </c>
      <c r="I505" s="169" t="s">
        <v>1792</v>
      </c>
      <c r="J505" s="164" t="s">
        <v>2052</v>
      </c>
      <c r="K505" s="164"/>
    </row>
    <row r="506" spans="1:11" ht="42.75" customHeight="1" x14ac:dyDescent="0.25">
      <c r="A506" s="210"/>
      <c r="B506" s="163">
        <v>41</v>
      </c>
      <c r="C506" s="35" t="s">
        <v>1724</v>
      </c>
      <c r="D506" s="179" t="s">
        <v>2459</v>
      </c>
      <c r="E506" s="164" t="s">
        <v>1610</v>
      </c>
      <c r="F506" s="169" t="s">
        <v>45</v>
      </c>
      <c r="G506" s="170" t="s">
        <v>1846</v>
      </c>
      <c r="H506" s="7" t="s">
        <v>1152</v>
      </c>
      <c r="I506" s="169" t="s">
        <v>1792</v>
      </c>
      <c r="J506" s="164" t="s">
        <v>2052</v>
      </c>
      <c r="K506" s="164"/>
    </row>
    <row r="507" spans="1:11" ht="42.75" customHeight="1" x14ac:dyDescent="0.25">
      <c r="A507" s="210"/>
      <c r="B507" s="163">
        <v>42</v>
      </c>
      <c r="C507" s="35" t="s">
        <v>1725</v>
      </c>
      <c r="D507" s="179" t="s">
        <v>2683</v>
      </c>
      <c r="E507" s="164" t="s">
        <v>1692</v>
      </c>
      <c r="F507" s="169" t="s">
        <v>45</v>
      </c>
      <c r="G507" s="6">
        <v>47776</v>
      </c>
      <c r="H507" s="7" t="s">
        <v>524</v>
      </c>
      <c r="I507" s="169" t="s">
        <v>1792</v>
      </c>
      <c r="J507" s="164" t="s">
        <v>2052</v>
      </c>
      <c r="K507" s="164"/>
    </row>
    <row r="508" spans="1:11" ht="42.75" customHeight="1" x14ac:dyDescent="0.25">
      <c r="A508" s="210"/>
      <c r="B508" s="163">
        <v>43</v>
      </c>
      <c r="C508" s="35" t="s">
        <v>1726</v>
      </c>
      <c r="D508" s="179" t="s">
        <v>2477</v>
      </c>
      <c r="E508" s="164" t="s">
        <v>1671</v>
      </c>
      <c r="F508" s="169" t="s">
        <v>45</v>
      </c>
      <c r="G508" s="170">
        <v>43031</v>
      </c>
      <c r="H508" s="7" t="s">
        <v>1077</v>
      </c>
      <c r="I508" s="169" t="s">
        <v>1792</v>
      </c>
      <c r="J508" s="164" t="s">
        <v>2052</v>
      </c>
      <c r="K508" s="164"/>
    </row>
    <row r="509" spans="1:11" ht="42.75" customHeight="1" x14ac:dyDescent="0.25">
      <c r="A509" s="210"/>
      <c r="B509" s="163">
        <v>44</v>
      </c>
      <c r="C509" s="35" t="s">
        <v>1727</v>
      </c>
      <c r="D509" s="179" t="s">
        <v>2419</v>
      </c>
      <c r="E509" s="164" t="s">
        <v>1671</v>
      </c>
      <c r="F509" s="169" t="s">
        <v>45</v>
      </c>
      <c r="G509" s="170" t="s">
        <v>1813</v>
      </c>
      <c r="H509" s="7" t="s">
        <v>1814</v>
      </c>
      <c r="I509" s="169" t="s">
        <v>175</v>
      </c>
      <c r="J509" s="164" t="s">
        <v>2052</v>
      </c>
      <c r="K509" s="164"/>
    </row>
    <row r="510" spans="1:11" ht="42.75" customHeight="1" x14ac:dyDescent="0.25">
      <c r="A510" s="211"/>
      <c r="B510" s="163">
        <v>45</v>
      </c>
      <c r="C510" s="35" t="s">
        <v>1728</v>
      </c>
      <c r="D510" s="179" t="s">
        <v>2684</v>
      </c>
      <c r="E510" s="164" t="s">
        <v>1629</v>
      </c>
      <c r="F510" s="169" t="s">
        <v>45</v>
      </c>
      <c r="G510" s="6">
        <v>10118</v>
      </c>
      <c r="H510" s="7" t="s">
        <v>701</v>
      </c>
      <c r="I510" s="169" t="s">
        <v>1900</v>
      </c>
      <c r="J510" s="164" t="s">
        <v>2052</v>
      </c>
      <c r="K510" s="164"/>
    </row>
    <row r="511" spans="1:11" ht="42.75" customHeight="1" x14ac:dyDescent="0.25">
      <c r="A511" s="204" t="s">
        <v>84</v>
      </c>
      <c r="B511" s="205"/>
      <c r="C511" s="205"/>
      <c r="D511" s="205"/>
      <c r="E511" s="206"/>
      <c r="F511" s="190" t="s">
        <v>152</v>
      </c>
      <c r="G511" s="190"/>
      <c r="H511" s="190"/>
      <c r="I511" s="190"/>
      <c r="J511" s="8"/>
      <c r="K511" s="166"/>
    </row>
    <row r="512" spans="1:11" ht="42.75" customHeight="1" x14ac:dyDescent="0.25">
      <c r="A512" s="3" t="s">
        <v>15</v>
      </c>
      <c r="B512" s="165" t="s">
        <v>12</v>
      </c>
      <c r="C512" s="3" t="s">
        <v>14</v>
      </c>
      <c r="D512" s="178" t="s">
        <v>2049</v>
      </c>
      <c r="E512" s="165" t="s">
        <v>8</v>
      </c>
      <c r="F512" s="4" t="s">
        <v>44</v>
      </c>
      <c r="G512" s="4" t="s">
        <v>41</v>
      </c>
      <c r="H512" s="5" t="s">
        <v>42</v>
      </c>
      <c r="I512" s="3" t="s">
        <v>43</v>
      </c>
      <c r="J512" s="165" t="s">
        <v>91</v>
      </c>
      <c r="K512" s="166" t="s">
        <v>2816</v>
      </c>
    </row>
    <row r="513" spans="1:11" ht="23.25" customHeight="1" x14ac:dyDescent="0.25">
      <c r="A513" s="199" t="s">
        <v>18</v>
      </c>
      <c r="B513" s="182">
        <v>1</v>
      </c>
      <c r="C513" s="183" t="s">
        <v>1971</v>
      </c>
      <c r="D513" s="184" t="s">
        <v>2706</v>
      </c>
      <c r="E513" s="182" t="s">
        <v>1618</v>
      </c>
      <c r="F513" s="170" t="s">
        <v>45</v>
      </c>
      <c r="G513" s="7" t="s">
        <v>1623</v>
      </c>
      <c r="H513" s="170" t="s">
        <v>1624</v>
      </c>
      <c r="I513" s="170" t="s">
        <v>51</v>
      </c>
      <c r="J513" s="182" t="s">
        <v>2052</v>
      </c>
      <c r="K513" s="182" t="s">
        <v>2808</v>
      </c>
    </row>
    <row r="514" spans="1:11" ht="23.25" customHeight="1" x14ac:dyDescent="0.25">
      <c r="A514" s="207"/>
      <c r="B514" s="182"/>
      <c r="C514" s="183"/>
      <c r="D514" s="184"/>
      <c r="E514" s="182"/>
      <c r="F514" s="170" t="s">
        <v>156</v>
      </c>
      <c r="G514" s="7" t="s">
        <v>1625</v>
      </c>
      <c r="H514" s="7" t="s">
        <v>1626</v>
      </c>
      <c r="I514" s="170" t="s">
        <v>51</v>
      </c>
      <c r="J514" s="182"/>
      <c r="K514" s="182"/>
    </row>
    <row r="515" spans="1:11" ht="23.25" customHeight="1" x14ac:dyDescent="0.25">
      <c r="A515" s="207"/>
      <c r="B515" s="182">
        <v>1</v>
      </c>
      <c r="C515" s="183" t="s">
        <v>2756</v>
      </c>
      <c r="D515" s="184" t="s">
        <v>2707</v>
      </c>
      <c r="E515" s="182" t="s">
        <v>5</v>
      </c>
      <c r="F515" s="170" t="s">
        <v>45</v>
      </c>
      <c r="G515" s="6" t="s">
        <v>323</v>
      </c>
      <c r="H515" s="170" t="s">
        <v>324</v>
      </c>
      <c r="I515" s="170" t="s">
        <v>48</v>
      </c>
      <c r="J515" s="182" t="s">
        <v>2052</v>
      </c>
      <c r="K515" s="182" t="s">
        <v>2790</v>
      </c>
    </row>
    <row r="516" spans="1:11" ht="23.25" customHeight="1" x14ac:dyDescent="0.25">
      <c r="A516" s="207"/>
      <c r="B516" s="182"/>
      <c r="C516" s="183"/>
      <c r="D516" s="184"/>
      <c r="E516" s="182"/>
      <c r="F516" s="7" t="s">
        <v>92</v>
      </c>
      <c r="G516" s="6" t="s">
        <v>556</v>
      </c>
      <c r="H516" s="170" t="s">
        <v>325</v>
      </c>
      <c r="I516" s="170" t="s">
        <v>48</v>
      </c>
      <c r="J516" s="182"/>
      <c r="K516" s="182"/>
    </row>
    <row r="517" spans="1:11" ht="23.25" customHeight="1" x14ac:dyDescent="0.25">
      <c r="A517" s="207"/>
      <c r="B517" s="182">
        <v>2</v>
      </c>
      <c r="C517" s="183" t="s">
        <v>251</v>
      </c>
      <c r="D517" s="184" t="s">
        <v>2708</v>
      </c>
      <c r="E517" s="182" t="s">
        <v>252</v>
      </c>
      <c r="F517" s="170" t="s">
        <v>45</v>
      </c>
      <c r="G517" s="6" t="s">
        <v>253</v>
      </c>
      <c r="H517" s="170" t="s">
        <v>254</v>
      </c>
      <c r="I517" s="170" t="s">
        <v>48</v>
      </c>
      <c r="J517" s="182" t="s">
        <v>2052</v>
      </c>
      <c r="K517" s="182" t="s">
        <v>2809</v>
      </c>
    </row>
    <row r="518" spans="1:11" ht="23.25" customHeight="1" x14ac:dyDescent="0.25">
      <c r="A518" s="207"/>
      <c r="B518" s="182"/>
      <c r="C518" s="183"/>
      <c r="D518" s="184"/>
      <c r="E518" s="182"/>
      <c r="F518" s="7" t="s">
        <v>92</v>
      </c>
      <c r="G518" s="6" t="s">
        <v>260</v>
      </c>
      <c r="H518" s="170" t="s">
        <v>255</v>
      </c>
      <c r="I518" s="170" t="s">
        <v>48</v>
      </c>
      <c r="J518" s="182"/>
      <c r="K518" s="182"/>
    </row>
    <row r="519" spans="1:11" ht="23.25" customHeight="1" x14ac:dyDescent="0.25">
      <c r="A519" s="207"/>
      <c r="B519" s="182">
        <v>3</v>
      </c>
      <c r="C519" s="183" t="s">
        <v>438</v>
      </c>
      <c r="D519" s="184" t="s">
        <v>2709</v>
      </c>
      <c r="E519" s="182" t="s">
        <v>439</v>
      </c>
      <c r="F519" s="170" t="s">
        <v>45</v>
      </c>
      <c r="G519" s="6" t="s">
        <v>440</v>
      </c>
      <c r="H519" s="170" t="s">
        <v>441</v>
      </c>
      <c r="I519" s="170" t="s">
        <v>239</v>
      </c>
      <c r="J519" s="182" t="s">
        <v>2052</v>
      </c>
      <c r="K519" s="182" t="s">
        <v>2790</v>
      </c>
    </row>
    <row r="520" spans="1:11" ht="23.25" customHeight="1" x14ac:dyDescent="0.25">
      <c r="A520" s="207"/>
      <c r="B520" s="182"/>
      <c r="C520" s="183"/>
      <c r="D520" s="184"/>
      <c r="E520" s="182"/>
      <c r="F520" s="7" t="s">
        <v>92</v>
      </c>
      <c r="G520" s="6" t="s">
        <v>440</v>
      </c>
      <c r="H520" s="170" t="s">
        <v>442</v>
      </c>
      <c r="I520" s="170" t="s">
        <v>239</v>
      </c>
      <c r="J520" s="182"/>
      <c r="K520" s="182"/>
    </row>
    <row r="521" spans="1:11" ht="23.25" customHeight="1" x14ac:dyDescent="0.25">
      <c r="A521" s="207"/>
      <c r="B521" s="182">
        <v>4</v>
      </c>
      <c r="C521" s="183" t="s">
        <v>1030</v>
      </c>
      <c r="D521" s="184" t="s">
        <v>2710</v>
      </c>
      <c r="E521" s="182" t="s">
        <v>1023</v>
      </c>
      <c r="F521" s="170" t="s">
        <v>45</v>
      </c>
      <c r="G521" s="10" t="s">
        <v>1031</v>
      </c>
      <c r="H521" s="170" t="s">
        <v>1032</v>
      </c>
      <c r="I521" s="170" t="s">
        <v>180</v>
      </c>
      <c r="J521" s="182" t="s">
        <v>2052</v>
      </c>
      <c r="K521" s="182" t="s">
        <v>2808</v>
      </c>
    </row>
    <row r="522" spans="1:11" ht="23.25" customHeight="1" x14ac:dyDescent="0.25">
      <c r="A522" s="200"/>
      <c r="B522" s="182"/>
      <c r="C522" s="183"/>
      <c r="D522" s="184"/>
      <c r="E522" s="182"/>
      <c r="F522" s="170" t="s">
        <v>156</v>
      </c>
      <c r="G522" s="10" t="s">
        <v>1033</v>
      </c>
      <c r="H522" s="10" t="s">
        <v>1034</v>
      </c>
      <c r="I522" s="170" t="s">
        <v>545</v>
      </c>
      <c r="J522" s="182"/>
      <c r="K522" s="182"/>
    </row>
    <row r="523" spans="1:11" ht="23.25" customHeight="1" x14ac:dyDescent="0.25">
      <c r="A523" s="199" t="s">
        <v>17</v>
      </c>
      <c r="B523" s="182">
        <v>1</v>
      </c>
      <c r="C523" s="183" t="s">
        <v>563</v>
      </c>
      <c r="D523" s="184" t="s">
        <v>2711</v>
      </c>
      <c r="E523" s="182" t="s">
        <v>561</v>
      </c>
      <c r="F523" s="170" t="s">
        <v>45</v>
      </c>
      <c r="G523" s="170" t="s">
        <v>566</v>
      </c>
      <c r="H523" s="170" t="s">
        <v>567</v>
      </c>
      <c r="I523" s="170" t="s">
        <v>51</v>
      </c>
      <c r="J523" s="188" t="s">
        <v>2052</v>
      </c>
      <c r="K523" s="182" t="s">
        <v>2781</v>
      </c>
    </row>
    <row r="524" spans="1:11" ht="23.25" customHeight="1" x14ac:dyDescent="0.25">
      <c r="A524" s="207"/>
      <c r="B524" s="182"/>
      <c r="C524" s="183"/>
      <c r="D524" s="184"/>
      <c r="E524" s="182"/>
      <c r="F524" s="7" t="s">
        <v>156</v>
      </c>
      <c r="G524" s="170" t="s">
        <v>564</v>
      </c>
      <c r="H524" s="170" t="s">
        <v>565</v>
      </c>
      <c r="I524" s="170" t="s">
        <v>51</v>
      </c>
      <c r="J524" s="188"/>
      <c r="K524" s="182"/>
    </row>
    <row r="525" spans="1:11" ht="23.25" customHeight="1" x14ac:dyDescent="0.25">
      <c r="A525" s="207"/>
      <c r="B525" s="182">
        <v>2</v>
      </c>
      <c r="C525" s="183" t="s">
        <v>766</v>
      </c>
      <c r="D525" s="184" t="s">
        <v>2712</v>
      </c>
      <c r="E525" s="182" t="s">
        <v>794</v>
      </c>
      <c r="F525" s="170" t="s">
        <v>45</v>
      </c>
      <c r="G525" s="6" t="s">
        <v>795</v>
      </c>
      <c r="H525" s="170" t="s">
        <v>477</v>
      </c>
      <c r="I525" s="170" t="s">
        <v>545</v>
      </c>
      <c r="J525" s="188" t="s">
        <v>2052</v>
      </c>
      <c r="K525" s="182" t="s">
        <v>2793</v>
      </c>
    </row>
    <row r="526" spans="1:11" ht="23.25" customHeight="1" x14ac:dyDescent="0.25">
      <c r="A526" s="200"/>
      <c r="B526" s="182"/>
      <c r="C526" s="183"/>
      <c r="D526" s="184"/>
      <c r="E526" s="182"/>
      <c r="F526" s="7" t="s">
        <v>156</v>
      </c>
      <c r="G526" s="6" t="s">
        <v>795</v>
      </c>
      <c r="H526" s="170" t="s">
        <v>477</v>
      </c>
      <c r="I526" s="170" t="s">
        <v>545</v>
      </c>
      <c r="J526" s="188"/>
      <c r="K526" s="182"/>
    </row>
    <row r="527" spans="1:11" ht="23.25" customHeight="1" x14ac:dyDescent="0.25">
      <c r="A527" s="209" t="s">
        <v>22</v>
      </c>
      <c r="B527" s="182">
        <v>1</v>
      </c>
      <c r="C527" s="183" t="s">
        <v>374</v>
      </c>
      <c r="D527" s="184" t="s">
        <v>2713</v>
      </c>
      <c r="E527" s="182" t="s">
        <v>375</v>
      </c>
      <c r="F527" s="170" t="s">
        <v>45</v>
      </c>
      <c r="G527" s="10" t="s">
        <v>376</v>
      </c>
      <c r="H527" s="170" t="s">
        <v>377</v>
      </c>
      <c r="I527" s="170" t="s">
        <v>48</v>
      </c>
      <c r="J527" s="188" t="s">
        <v>2052</v>
      </c>
      <c r="K527" s="182" t="s">
        <v>2799</v>
      </c>
    </row>
    <row r="528" spans="1:11" ht="23.25" customHeight="1" x14ac:dyDescent="0.25">
      <c r="A528" s="210"/>
      <c r="B528" s="182"/>
      <c r="C528" s="183"/>
      <c r="D528" s="184"/>
      <c r="E528" s="182"/>
      <c r="F528" s="170" t="s">
        <v>156</v>
      </c>
      <c r="G528" s="10" t="s">
        <v>473</v>
      </c>
      <c r="H528" s="170" t="s">
        <v>436</v>
      </c>
      <c r="I528" s="170" t="s">
        <v>48</v>
      </c>
      <c r="J528" s="188"/>
      <c r="K528" s="182"/>
    </row>
    <row r="529" spans="1:11" ht="23.25" customHeight="1" x14ac:dyDescent="0.25">
      <c r="A529" s="210"/>
      <c r="B529" s="182">
        <v>2</v>
      </c>
      <c r="C529" s="183" t="s">
        <v>614</v>
      </c>
      <c r="D529" s="184" t="s">
        <v>2714</v>
      </c>
      <c r="E529" s="182" t="s">
        <v>370</v>
      </c>
      <c r="F529" s="170" t="s">
        <v>45</v>
      </c>
      <c r="G529" s="10" t="s">
        <v>371</v>
      </c>
      <c r="H529" s="170" t="s">
        <v>372</v>
      </c>
      <c r="I529" s="170" t="s">
        <v>48</v>
      </c>
      <c r="J529" s="188" t="s">
        <v>2052</v>
      </c>
      <c r="K529" s="182" t="s">
        <v>2799</v>
      </c>
    </row>
    <row r="530" spans="1:11" ht="23.25" customHeight="1" x14ac:dyDescent="0.25">
      <c r="A530" s="210"/>
      <c r="B530" s="182"/>
      <c r="C530" s="183"/>
      <c r="D530" s="184"/>
      <c r="E530" s="182"/>
      <c r="F530" s="170" t="s">
        <v>156</v>
      </c>
      <c r="G530" s="10" t="s">
        <v>373</v>
      </c>
      <c r="H530" s="7" t="s">
        <v>367</v>
      </c>
      <c r="I530" s="170" t="s">
        <v>48</v>
      </c>
      <c r="J530" s="188"/>
      <c r="K530" s="182"/>
    </row>
    <row r="531" spans="1:11" ht="23.25" customHeight="1" x14ac:dyDescent="0.25">
      <c r="A531" s="210"/>
      <c r="B531" s="182">
        <v>3</v>
      </c>
      <c r="C531" s="183" t="s">
        <v>1385</v>
      </c>
      <c r="D531" s="184" t="s">
        <v>2715</v>
      </c>
      <c r="E531" s="182" t="s">
        <v>1384</v>
      </c>
      <c r="F531" s="170" t="s">
        <v>45</v>
      </c>
      <c r="G531" s="7" t="s">
        <v>1386</v>
      </c>
      <c r="H531" s="6" t="s">
        <v>1387</v>
      </c>
      <c r="I531" s="170" t="s">
        <v>48</v>
      </c>
      <c r="J531" s="188" t="s">
        <v>2052</v>
      </c>
      <c r="K531" s="182" t="s">
        <v>2799</v>
      </c>
    </row>
    <row r="532" spans="1:11" ht="23.25" customHeight="1" x14ac:dyDescent="0.25">
      <c r="A532" s="210"/>
      <c r="B532" s="182"/>
      <c r="C532" s="183"/>
      <c r="D532" s="184"/>
      <c r="E532" s="182"/>
      <c r="F532" s="170" t="s">
        <v>156</v>
      </c>
      <c r="G532" s="7" t="s">
        <v>1388</v>
      </c>
      <c r="H532" s="10" t="s">
        <v>1389</v>
      </c>
      <c r="I532" s="170" t="s">
        <v>1367</v>
      </c>
      <c r="J532" s="188"/>
      <c r="K532" s="182"/>
    </row>
    <row r="533" spans="1:11" ht="23.25" customHeight="1" x14ac:dyDescent="0.25">
      <c r="A533" s="210"/>
      <c r="B533" s="182">
        <v>4</v>
      </c>
      <c r="C533" s="183" t="s">
        <v>1991</v>
      </c>
      <c r="D533" s="184" t="s">
        <v>2716</v>
      </c>
      <c r="E533" s="182" t="s">
        <v>1985</v>
      </c>
      <c r="F533" s="170" t="s">
        <v>45</v>
      </c>
      <c r="G533" s="10" t="s">
        <v>1992</v>
      </c>
      <c r="H533" s="6" t="s">
        <v>1142</v>
      </c>
      <c r="I533" s="170" t="s">
        <v>47</v>
      </c>
      <c r="J533" s="182" t="s">
        <v>2052</v>
      </c>
      <c r="K533" s="182" t="s">
        <v>2785</v>
      </c>
    </row>
    <row r="534" spans="1:11" ht="23.25" customHeight="1" x14ac:dyDescent="0.25">
      <c r="A534" s="211"/>
      <c r="B534" s="182"/>
      <c r="C534" s="183"/>
      <c r="D534" s="184"/>
      <c r="E534" s="182"/>
      <c r="F534" s="170" t="s">
        <v>156</v>
      </c>
      <c r="G534" s="10" t="s">
        <v>1992</v>
      </c>
      <c r="H534" s="6" t="s">
        <v>1142</v>
      </c>
      <c r="I534" s="170" t="s">
        <v>47</v>
      </c>
      <c r="J534" s="182"/>
      <c r="K534" s="182"/>
    </row>
    <row r="535" spans="1:11" ht="23.25" customHeight="1" x14ac:dyDescent="0.25">
      <c r="A535" s="199" t="s">
        <v>21</v>
      </c>
      <c r="B535" s="182">
        <v>1</v>
      </c>
      <c r="C535" s="183" t="s">
        <v>293</v>
      </c>
      <c r="D535" s="184" t="s">
        <v>2717</v>
      </c>
      <c r="E535" s="182" t="s">
        <v>294</v>
      </c>
      <c r="F535" s="170" t="s">
        <v>45</v>
      </c>
      <c r="G535" s="6" t="s">
        <v>295</v>
      </c>
      <c r="H535" s="6" t="s">
        <v>296</v>
      </c>
      <c r="I535" s="170" t="s">
        <v>95</v>
      </c>
      <c r="J535" s="188" t="s">
        <v>2052</v>
      </c>
      <c r="K535" s="182" t="s">
        <v>2800</v>
      </c>
    </row>
    <row r="536" spans="1:11" ht="23.25" customHeight="1" x14ac:dyDescent="0.25">
      <c r="A536" s="207"/>
      <c r="B536" s="182"/>
      <c r="C536" s="183"/>
      <c r="D536" s="184"/>
      <c r="E536" s="182"/>
      <c r="F536" s="170" t="s">
        <v>297</v>
      </c>
      <c r="G536" s="6" t="s">
        <v>295</v>
      </c>
      <c r="H536" s="170" t="s">
        <v>298</v>
      </c>
      <c r="I536" s="170" t="s">
        <v>95</v>
      </c>
      <c r="J536" s="188"/>
      <c r="K536" s="182"/>
    </row>
    <row r="537" spans="1:11" ht="23.25" customHeight="1" x14ac:dyDescent="0.25">
      <c r="A537" s="207"/>
      <c r="B537" s="182">
        <v>2</v>
      </c>
      <c r="C537" s="183" t="s">
        <v>1036</v>
      </c>
      <c r="D537" s="184" t="s">
        <v>2718</v>
      </c>
      <c r="E537" s="182" t="s">
        <v>1037</v>
      </c>
      <c r="F537" s="170" t="s">
        <v>45</v>
      </c>
      <c r="G537" s="10" t="s">
        <v>1038</v>
      </c>
      <c r="H537" s="6" t="s">
        <v>1028</v>
      </c>
      <c r="I537" s="170" t="s">
        <v>48</v>
      </c>
      <c r="J537" s="188" t="s">
        <v>2052</v>
      </c>
      <c r="K537" s="182" t="s">
        <v>2773</v>
      </c>
    </row>
    <row r="538" spans="1:11" ht="23.25" customHeight="1" x14ac:dyDescent="0.25">
      <c r="A538" s="207"/>
      <c r="B538" s="182"/>
      <c r="C538" s="183"/>
      <c r="D538" s="184"/>
      <c r="E538" s="182"/>
      <c r="F538" s="170" t="s">
        <v>156</v>
      </c>
      <c r="G538" s="188" t="s">
        <v>109</v>
      </c>
      <c r="H538" s="189"/>
      <c r="I538" s="170" t="s">
        <v>48</v>
      </c>
      <c r="J538" s="188"/>
      <c r="K538" s="182"/>
    </row>
    <row r="539" spans="1:11" ht="23.25" customHeight="1" x14ac:dyDescent="0.25">
      <c r="A539" s="207"/>
      <c r="B539" s="182">
        <v>3</v>
      </c>
      <c r="C539" s="183" t="s">
        <v>986</v>
      </c>
      <c r="D539" s="184" t="str">
        <f>"85888463"</f>
        <v>85888463</v>
      </c>
      <c r="E539" s="182" t="s">
        <v>997</v>
      </c>
      <c r="F539" s="170" t="s">
        <v>45</v>
      </c>
      <c r="G539" s="170" t="s">
        <v>987</v>
      </c>
      <c r="H539" s="7" t="s">
        <v>988</v>
      </c>
      <c r="I539" s="170" t="s">
        <v>51</v>
      </c>
      <c r="J539" s="182" t="s">
        <v>2052</v>
      </c>
      <c r="K539" s="182" t="s">
        <v>2785</v>
      </c>
    </row>
    <row r="540" spans="1:11" ht="23.25" customHeight="1" x14ac:dyDescent="0.25">
      <c r="A540" s="207"/>
      <c r="B540" s="182"/>
      <c r="C540" s="183"/>
      <c r="D540" s="184"/>
      <c r="E540" s="182"/>
      <c r="F540" s="170" t="s">
        <v>263</v>
      </c>
      <c r="G540" s="170" t="s">
        <v>989</v>
      </c>
      <c r="H540" s="7" t="s">
        <v>990</v>
      </c>
      <c r="I540" s="170" t="s">
        <v>51</v>
      </c>
      <c r="J540" s="182"/>
      <c r="K540" s="182"/>
    </row>
    <row r="541" spans="1:11" ht="23.25" customHeight="1" x14ac:dyDescent="0.25">
      <c r="A541" s="207"/>
      <c r="B541" s="182">
        <v>4</v>
      </c>
      <c r="C541" s="183" t="s">
        <v>1657</v>
      </c>
      <c r="D541" s="184" t="s">
        <v>2719</v>
      </c>
      <c r="E541" s="182" t="s">
        <v>1930</v>
      </c>
      <c r="F541" s="170" t="s">
        <v>45</v>
      </c>
      <c r="G541" s="10" t="s">
        <v>1658</v>
      </c>
      <c r="H541" s="6" t="s">
        <v>463</v>
      </c>
      <c r="I541" s="170" t="s">
        <v>1367</v>
      </c>
      <c r="J541" s="188" t="s">
        <v>2052</v>
      </c>
      <c r="K541" s="182" t="s">
        <v>2795</v>
      </c>
    </row>
    <row r="542" spans="1:11" ht="23.25" customHeight="1" x14ac:dyDescent="0.25">
      <c r="A542" s="200"/>
      <c r="B542" s="182"/>
      <c r="C542" s="183"/>
      <c r="D542" s="184"/>
      <c r="E542" s="182"/>
      <c r="F542" s="170" t="s">
        <v>156</v>
      </c>
      <c r="G542" s="188" t="s">
        <v>109</v>
      </c>
      <c r="H542" s="189"/>
      <c r="I542" s="170" t="s">
        <v>48</v>
      </c>
      <c r="J542" s="188"/>
      <c r="K542" s="182"/>
    </row>
    <row r="543" spans="1:11" ht="42.75" customHeight="1" x14ac:dyDescent="0.25">
      <c r="A543" s="169" t="s">
        <v>1558</v>
      </c>
      <c r="B543" s="163">
        <v>1</v>
      </c>
      <c r="C543" s="169" t="s">
        <v>1559</v>
      </c>
      <c r="D543" s="179" t="str">
        <f>"92677715"</f>
        <v>92677715</v>
      </c>
      <c r="E543" s="167" t="s">
        <v>1560</v>
      </c>
      <c r="F543" s="170" t="s">
        <v>45</v>
      </c>
      <c r="G543" s="10" t="s">
        <v>1561</v>
      </c>
      <c r="H543" s="170" t="s">
        <v>1562</v>
      </c>
      <c r="I543" s="170" t="s">
        <v>1367</v>
      </c>
      <c r="J543" s="163" t="s">
        <v>2052</v>
      </c>
      <c r="K543" s="164"/>
    </row>
    <row r="544" spans="1:11" ht="42.75" customHeight="1" x14ac:dyDescent="0.25">
      <c r="A544" s="199" t="s">
        <v>519</v>
      </c>
      <c r="B544" s="168">
        <v>1</v>
      </c>
      <c r="C544" s="170" t="s">
        <v>913</v>
      </c>
      <c r="D544" s="179" t="s">
        <v>2587</v>
      </c>
      <c r="E544" s="163" t="s">
        <v>653</v>
      </c>
      <c r="F544" s="170" t="s">
        <v>45</v>
      </c>
      <c r="G544" s="7" t="s">
        <v>764</v>
      </c>
      <c r="H544" s="7" t="s">
        <v>765</v>
      </c>
      <c r="I544" s="170" t="s">
        <v>48</v>
      </c>
      <c r="J544" s="164" t="s">
        <v>2052</v>
      </c>
      <c r="K544" s="164"/>
    </row>
    <row r="545" spans="1:11" ht="42.75" customHeight="1" x14ac:dyDescent="0.25">
      <c r="A545" s="207"/>
      <c r="B545" s="168">
        <v>2</v>
      </c>
      <c r="C545" s="170" t="s">
        <v>766</v>
      </c>
      <c r="D545" s="179" t="s">
        <v>2579</v>
      </c>
      <c r="E545" s="163" t="s">
        <v>653</v>
      </c>
      <c r="F545" s="170" t="s">
        <v>45</v>
      </c>
      <c r="G545" s="7" t="s">
        <v>767</v>
      </c>
      <c r="H545" s="7" t="s">
        <v>768</v>
      </c>
      <c r="I545" s="170" t="s">
        <v>47</v>
      </c>
      <c r="J545" s="164" t="s">
        <v>2052</v>
      </c>
      <c r="K545" s="164"/>
    </row>
    <row r="546" spans="1:11" ht="42.75" customHeight="1" x14ac:dyDescent="0.25">
      <c r="A546" s="207"/>
      <c r="B546" s="168">
        <v>3</v>
      </c>
      <c r="C546" s="170" t="s">
        <v>769</v>
      </c>
      <c r="D546" s="179" t="str">
        <f>"44928749"</f>
        <v>44928749</v>
      </c>
      <c r="E546" s="163" t="s">
        <v>653</v>
      </c>
      <c r="F546" s="170" t="s">
        <v>45</v>
      </c>
      <c r="G546" s="7" t="s">
        <v>770</v>
      </c>
      <c r="H546" s="7" t="s">
        <v>771</v>
      </c>
      <c r="I546" s="170" t="s">
        <v>48</v>
      </c>
      <c r="J546" s="164" t="s">
        <v>2052</v>
      </c>
      <c r="K546" s="164"/>
    </row>
    <row r="547" spans="1:11" ht="42.75" customHeight="1" x14ac:dyDescent="0.25">
      <c r="A547" s="207"/>
      <c r="B547" s="168">
        <v>4</v>
      </c>
      <c r="C547" s="170" t="s">
        <v>772</v>
      </c>
      <c r="D547" s="179" t="str">
        <f>"38233805"</f>
        <v>38233805</v>
      </c>
      <c r="E547" s="163" t="s">
        <v>653</v>
      </c>
      <c r="F547" s="170" t="s">
        <v>45</v>
      </c>
      <c r="G547" s="7" t="s">
        <v>773</v>
      </c>
      <c r="H547" s="7" t="s">
        <v>774</v>
      </c>
      <c r="I547" s="170" t="s">
        <v>48</v>
      </c>
      <c r="J547" s="164" t="s">
        <v>2052</v>
      </c>
      <c r="K547" s="164"/>
    </row>
    <row r="548" spans="1:11" ht="42.75" customHeight="1" x14ac:dyDescent="0.25">
      <c r="A548" s="207"/>
      <c r="B548" s="168">
        <v>5</v>
      </c>
      <c r="C548" s="170" t="s">
        <v>775</v>
      </c>
      <c r="D548" s="179" t="str">
        <f>"82302769"</f>
        <v>82302769</v>
      </c>
      <c r="E548" s="163" t="s">
        <v>645</v>
      </c>
      <c r="F548" s="170" t="s">
        <v>45</v>
      </c>
      <c r="G548" s="170" t="s">
        <v>776</v>
      </c>
      <c r="H548" s="7" t="s">
        <v>552</v>
      </c>
      <c r="I548" s="170" t="s">
        <v>47</v>
      </c>
      <c r="J548" s="164" t="s">
        <v>2052</v>
      </c>
      <c r="K548" s="164"/>
    </row>
    <row r="549" spans="1:11" ht="42.75" customHeight="1" x14ac:dyDescent="0.25">
      <c r="A549" s="207"/>
      <c r="B549" s="168">
        <v>6</v>
      </c>
      <c r="C549" s="170" t="s">
        <v>808</v>
      </c>
      <c r="D549" s="179" t="s">
        <v>2581</v>
      </c>
      <c r="E549" s="163" t="s">
        <v>801</v>
      </c>
      <c r="F549" s="170" t="s">
        <v>45</v>
      </c>
      <c r="G549" s="6" t="s">
        <v>809</v>
      </c>
      <c r="H549" s="7" t="s">
        <v>524</v>
      </c>
      <c r="I549" s="170" t="s">
        <v>48</v>
      </c>
      <c r="J549" s="164" t="s">
        <v>2052</v>
      </c>
      <c r="K549" s="164"/>
    </row>
    <row r="550" spans="1:11" ht="42.75" customHeight="1" x14ac:dyDescent="0.25">
      <c r="A550" s="207"/>
      <c r="B550" s="168">
        <v>7</v>
      </c>
      <c r="C550" s="170" t="s">
        <v>894</v>
      </c>
      <c r="D550" s="179" t="s">
        <v>2563</v>
      </c>
      <c r="E550" s="163" t="s">
        <v>804</v>
      </c>
      <c r="F550" s="170" t="s">
        <v>45</v>
      </c>
      <c r="G550" s="6" t="s">
        <v>895</v>
      </c>
      <c r="H550" s="7" t="s">
        <v>652</v>
      </c>
      <c r="I550" s="170" t="s">
        <v>48</v>
      </c>
      <c r="J550" s="164" t="s">
        <v>2052</v>
      </c>
      <c r="K550" s="164"/>
    </row>
    <row r="551" spans="1:11" ht="42.75" customHeight="1" x14ac:dyDescent="0.25">
      <c r="A551" s="207"/>
      <c r="B551" s="168">
        <v>8</v>
      </c>
      <c r="C551" s="170" t="s">
        <v>878</v>
      </c>
      <c r="D551" s="179" t="s">
        <v>2583</v>
      </c>
      <c r="E551" s="163" t="s">
        <v>914</v>
      </c>
      <c r="F551" s="170" t="s">
        <v>45</v>
      </c>
      <c r="G551" s="6" t="s">
        <v>879</v>
      </c>
      <c r="H551" s="7" t="s">
        <v>880</v>
      </c>
      <c r="I551" s="170" t="s">
        <v>51</v>
      </c>
      <c r="J551" s="164" t="s">
        <v>2052</v>
      </c>
      <c r="K551" s="164"/>
    </row>
    <row r="552" spans="1:11" ht="42.75" customHeight="1" x14ac:dyDescent="0.25">
      <c r="A552" s="207"/>
      <c r="B552" s="168">
        <v>9</v>
      </c>
      <c r="C552" s="170" t="s">
        <v>1278</v>
      </c>
      <c r="D552" s="179" t="s">
        <v>2572</v>
      </c>
      <c r="E552" s="163" t="s">
        <v>1067</v>
      </c>
      <c r="F552" s="170" t="s">
        <v>45</v>
      </c>
      <c r="G552" s="6" t="s">
        <v>1279</v>
      </c>
      <c r="H552" s="7" t="s">
        <v>1280</v>
      </c>
      <c r="I552" s="170" t="s">
        <v>545</v>
      </c>
      <c r="J552" s="164" t="s">
        <v>2052</v>
      </c>
      <c r="K552" s="164"/>
    </row>
    <row r="553" spans="1:11" ht="42.75" customHeight="1" x14ac:dyDescent="0.25">
      <c r="A553" s="207"/>
      <c r="B553" s="168">
        <v>10</v>
      </c>
      <c r="C553" s="170" t="s">
        <v>1281</v>
      </c>
      <c r="D553" s="179" t="s">
        <v>2570</v>
      </c>
      <c r="E553" s="163" t="s">
        <v>1271</v>
      </c>
      <c r="F553" s="170" t="s">
        <v>45</v>
      </c>
      <c r="G553" s="6" t="s">
        <v>1282</v>
      </c>
      <c r="H553" s="7" t="s">
        <v>1283</v>
      </c>
      <c r="I553" s="170" t="s">
        <v>48</v>
      </c>
      <c r="J553" s="164" t="s">
        <v>2052</v>
      </c>
      <c r="K553" s="164"/>
    </row>
    <row r="554" spans="1:11" ht="42.75" customHeight="1" x14ac:dyDescent="0.25">
      <c r="A554" s="207"/>
      <c r="B554" s="168">
        <v>11</v>
      </c>
      <c r="C554" s="170" t="s">
        <v>1264</v>
      </c>
      <c r="D554" s="179" t="s">
        <v>2595</v>
      </c>
      <c r="E554" s="163" t="s">
        <v>1067</v>
      </c>
      <c r="F554" s="170" t="s">
        <v>45</v>
      </c>
      <c r="G554" s="6" t="s">
        <v>1265</v>
      </c>
      <c r="H554" s="7" t="s">
        <v>463</v>
      </c>
      <c r="I554" s="170" t="s">
        <v>48</v>
      </c>
      <c r="J554" s="164" t="s">
        <v>2052</v>
      </c>
      <c r="K554" s="164"/>
    </row>
    <row r="555" spans="1:11" ht="42.75" customHeight="1" x14ac:dyDescent="0.25">
      <c r="A555" s="207"/>
      <c r="B555" s="168">
        <v>12</v>
      </c>
      <c r="C555" s="170" t="s">
        <v>1266</v>
      </c>
      <c r="D555" s="179" t="s">
        <v>2589</v>
      </c>
      <c r="E555" s="163" t="s">
        <v>1067</v>
      </c>
      <c r="F555" s="170" t="s">
        <v>45</v>
      </c>
      <c r="G555" s="6" t="s">
        <v>1267</v>
      </c>
      <c r="H555" s="7" t="s">
        <v>575</v>
      </c>
      <c r="I555" s="170" t="s">
        <v>51</v>
      </c>
      <c r="J555" s="164" t="s">
        <v>2052</v>
      </c>
      <c r="K555" s="164"/>
    </row>
    <row r="556" spans="1:11" ht="42.75" customHeight="1" x14ac:dyDescent="0.25">
      <c r="A556" s="207"/>
      <c r="B556" s="168">
        <v>13</v>
      </c>
      <c r="C556" s="170" t="s">
        <v>1268</v>
      </c>
      <c r="D556" s="179" t="s">
        <v>2566</v>
      </c>
      <c r="E556" s="163" t="s">
        <v>1085</v>
      </c>
      <c r="F556" s="170" t="s">
        <v>45</v>
      </c>
      <c r="G556" s="6">
        <v>105573</v>
      </c>
      <c r="H556" s="7" t="s">
        <v>1269</v>
      </c>
      <c r="I556" s="170" t="s">
        <v>167</v>
      </c>
      <c r="J556" s="164" t="s">
        <v>2052</v>
      </c>
      <c r="K556" s="164"/>
    </row>
    <row r="557" spans="1:11" ht="42.75" customHeight="1" x14ac:dyDescent="0.25">
      <c r="A557" s="207"/>
      <c r="B557" s="168">
        <v>14</v>
      </c>
      <c r="C557" s="170" t="s">
        <v>1270</v>
      </c>
      <c r="D557" s="179" t="s">
        <v>2599</v>
      </c>
      <c r="E557" s="163" t="s">
        <v>1271</v>
      </c>
      <c r="F557" s="170" t="s">
        <v>45</v>
      </c>
      <c r="G557" s="6" t="s">
        <v>1272</v>
      </c>
      <c r="H557" s="7" t="s">
        <v>463</v>
      </c>
      <c r="I557" s="170" t="s">
        <v>48</v>
      </c>
      <c r="J557" s="164" t="s">
        <v>2052</v>
      </c>
      <c r="K557" s="164"/>
    </row>
    <row r="558" spans="1:11" ht="42.75" customHeight="1" x14ac:dyDescent="0.25">
      <c r="A558" s="207"/>
      <c r="B558" s="168">
        <v>15</v>
      </c>
      <c r="C558" s="170" t="s">
        <v>1273</v>
      </c>
      <c r="D558" s="179" t="s">
        <v>2603</v>
      </c>
      <c r="E558" s="163" t="s">
        <v>1274</v>
      </c>
      <c r="F558" s="170" t="s">
        <v>45</v>
      </c>
      <c r="G558" s="6" t="s">
        <v>1275</v>
      </c>
      <c r="H558" s="7" t="s">
        <v>1276</v>
      </c>
      <c r="I558" s="170" t="s">
        <v>48</v>
      </c>
      <c r="J558" s="164" t="s">
        <v>2052</v>
      </c>
      <c r="K558" s="164"/>
    </row>
    <row r="559" spans="1:11" ht="42.75" customHeight="1" x14ac:dyDescent="0.25">
      <c r="A559" s="207"/>
      <c r="B559" s="168">
        <v>16</v>
      </c>
      <c r="C559" s="170" t="s">
        <v>1277</v>
      </c>
      <c r="D559" s="179" t="s">
        <v>2601</v>
      </c>
      <c r="E559" s="163" t="s">
        <v>1067</v>
      </c>
      <c r="F559" s="170" t="s">
        <v>45</v>
      </c>
      <c r="G559" s="6">
        <v>100330</v>
      </c>
      <c r="H559" s="7" t="s">
        <v>577</v>
      </c>
      <c r="I559" s="170" t="s">
        <v>167</v>
      </c>
      <c r="J559" s="164" t="s">
        <v>2052</v>
      </c>
      <c r="K559" s="164"/>
    </row>
    <row r="560" spans="1:11" ht="42.75" customHeight="1" x14ac:dyDescent="0.25">
      <c r="A560" s="207"/>
      <c r="B560" s="168">
        <v>17</v>
      </c>
      <c r="C560" s="173" t="s">
        <v>1729</v>
      </c>
      <c r="D560" s="179" t="s">
        <v>2568</v>
      </c>
      <c r="E560" s="163" t="s">
        <v>1617</v>
      </c>
      <c r="F560" s="170" t="s">
        <v>45</v>
      </c>
      <c r="G560" s="170" t="s">
        <v>1850</v>
      </c>
      <c r="H560" s="7" t="s">
        <v>1851</v>
      </c>
      <c r="I560" s="170" t="s">
        <v>1792</v>
      </c>
      <c r="J560" s="164" t="s">
        <v>2052</v>
      </c>
      <c r="K560" s="164"/>
    </row>
    <row r="561" spans="1:11" ht="42.75" customHeight="1" x14ac:dyDescent="0.25">
      <c r="A561" s="207"/>
      <c r="B561" s="168">
        <v>18</v>
      </c>
      <c r="C561" s="173" t="s">
        <v>1730</v>
      </c>
      <c r="D561" s="179" t="s">
        <v>2593</v>
      </c>
      <c r="E561" s="163" t="s">
        <v>1617</v>
      </c>
      <c r="F561" s="170" t="s">
        <v>45</v>
      </c>
      <c r="G561" s="170" t="s">
        <v>1897</v>
      </c>
      <c r="H561" s="7" t="s">
        <v>1898</v>
      </c>
      <c r="I561" s="170" t="s">
        <v>1792</v>
      </c>
      <c r="J561" s="164" t="s">
        <v>2052</v>
      </c>
      <c r="K561" s="164"/>
    </row>
    <row r="562" spans="1:11" ht="42.75" customHeight="1" x14ac:dyDescent="0.25">
      <c r="A562" s="207"/>
      <c r="B562" s="168">
        <v>19</v>
      </c>
      <c r="C562" s="173" t="s">
        <v>1731</v>
      </c>
      <c r="D562" s="179" t="s">
        <v>2597</v>
      </c>
      <c r="E562" s="163" t="s">
        <v>1617</v>
      </c>
      <c r="F562" s="170" t="s">
        <v>45</v>
      </c>
      <c r="G562" s="6">
        <v>49810</v>
      </c>
      <c r="H562" s="7" t="s">
        <v>1854</v>
      </c>
      <c r="I562" s="170" t="s">
        <v>1792</v>
      </c>
      <c r="J562" s="164" t="s">
        <v>2052</v>
      </c>
      <c r="K562" s="164"/>
    </row>
    <row r="563" spans="1:11" ht="42.75" customHeight="1" x14ac:dyDescent="0.25">
      <c r="A563" s="207"/>
      <c r="B563" s="168">
        <v>20</v>
      </c>
      <c r="C563" s="173" t="s">
        <v>1732</v>
      </c>
      <c r="D563" s="179" t="s">
        <v>2576</v>
      </c>
      <c r="E563" s="163" t="s">
        <v>1733</v>
      </c>
      <c r="F563" s="170" t="s">
        <v>45</v>
      </c>
      <c r="G563" s="170" t="s">
        <v>1899</v>
      </c>
      <c r="H563" s="7" t="s">
        <v>1292</v>
      </c>
      <c r="I563" s="170" t="s">
        <v>1792</v>
      </c>
      <c r="J563" s="164" t="s">
        <v>2052</v>
      </c>
      <c r="K563" s="164"/>
    </row>
    <row r="564" spans="1:11" ht="42.75" customHeight="1" x14ac:dyDescent="0.25">
      <c r="A564" s="207"/>
      <c r="B564" s="168">
        <v>21</v>
      </c>
      <c r="C564" s="173" t="s">
        <v>1734</v>
      </c>
      <c r="D564" s="179" t="s">
        <v>2578</v>
      </c>
      <c r="E564" s="163" t="s">
        <v>1692</v>
      </c>
      <c r="F564" s="170" t="s">
        <v>45</v>
      </c>
      <c r="G564" s="170" t="s">
        <v>1837</v>
      </c>
      <c r="H564" s="36">
        <v>44726</v>
      </c>
      <c r="I564" s="170" t="s">
        <v>1792</v>
      </c>
      <c r="J564" s="164" t="s">
        <v>2052</v>
      </c>
      <c r="K564" s="164"/>
    </row>
    <row r="565" spans="1:11" ht="42.75" customHeight="1" x14ac:dyDescent="0.25">
      <c r="A565" s="207"/>
      <c r="B565" s="168">
        <v>22</v>
      </c>
      <c r="C565" s="173" t="s">
        <v>1735</v>
      </c>
      <c r="D565" s="179" t="s">
        <v>2591</v>
      </c>
      <c r="E565" s="163" t="s">
        <v>1711</v>
      </c>
      <c r="F565" s="170" t="s">
        <v>45</v>
      </c>
      <c r="G565" s="170" t="s">
        <v>1853</v>
      </c>
      <c r="H565" s="36" t="s">
        <v>597</v>
      </c>
      <c r="I565" s="170" t="s">
        <v>1792</v>
      </c>
      <c r="J565" s="164" t="s">
        <v>2052</v>
      </c>
      <c r="K565" s="164"/>
    </row>
    <row r="566" spans="1:11" ht="42.75" customHeight="1" x14ac:dyDescent="0.25">
      <c r="A566" s="207"/>
      <c r="B566" s="168">
        <v>23</v>
      </c>
      <c r="C566" s="173" t="s">
        <v>1736</v>
      </c>
      <c r="D566" s="179" t="s">
        <v>2574</v>
      </c>
      <c r="E566" s="163" t="s">
        <v>1671</v>
      </c>
      <c r="F566" s="170" t="s">
        <v>45</v>
      </c>
      <c r="G566" s="6">
        <v>98105</v>
      </c>
      <c r="H566" s="7" t="s">
        <v>1861</v>
      </c>
      <c r="I566" s="170" t="s">
        <v>47</v>
      </c>
      <c r="J566" s="164" t="s">
        <v>2052</v>
      </c>
      <c r="K566" s="164"/>
    </row>
    <row r="567" spans="1:11" ht="42.75" customHeight="1" x14ac:dyDescent="0.25">
      <c r="A567" s="200"/>
      <c r="B567" s="168">
        <v>24</v>
      </c>
      <c r="C567" s="173" t="s">
        <v>1737</v>
      </c>
      <c r="D567" s="179" t="s">
        <v>2585</v>
      </c>
      <c r="E567" s="163" t="s">
        <v>1711</v>
      </c>
      <c r="F567" s="170" t="s">
        <v>45</v>
      </c>
      <c r="G567" s="6">
        <v>49136</v>
      </c>
      <c r="H567" s="7" t="s">
        <v>833</v>
      </c>
      <c r="I567" s="170" t="s">
        <v>1792</v>
      </c>
      <c r="J567" s="164" t="s">
        <v>2052</v>
      </c>
      <c r="K567" s="164"/>
    </row>
    <row r="568" spans="1:11" ht="42.75" customHeight="1" x14ac:dyDescent="0.25">
      <c r="A568" s="204" t="s">
        <v>85</v>
      </c>
      <c r="B568" s="205"/>
      <c r="C568" s="205"/>
      <c r="D568" s="205"/>
      <c r="E568" s="206"/>
      <c r="F568" s="190" t="s">
        <v>152</v>
      </c>
      <c r="G568" s="190"/>
      <c r="H568" s="190"/>
      <c r="I568" s="190"/>
      <c r="J568" s="8"/>
      <c r="K568" s="166"/>
    </row>
    <row r="569" spans="1:11" ht="42.75" customHeight="1" x14ac:dyDescent="0.25">
      <c r="A569" s="3" t="s">
        <v>15</v>
      </c>
      <c r="B569" s="165" t="s">
        <v>12</v>
      </c>
      <c r="C569" s="3" t="s">
        <v>14</v>
      </c>
      <c r="D569" s="178" t="s">
        <v>2049</v>
      </c>
      <c r="E569" s="165" t="s">
        <v>8</v>
      </c>
      <c r="F569" s="4" t="s">
        <v>44</v>
      </c>
      <c r="G569" s="4" t="s">
        <v>41</v>
      </c>
      <c r="H569" s="5" t="s">
        <v>42</v>
      </c>
      <c r="I569" s="3" t="s">
        <v>43</v>
      </c>
      <c r="J569" s="165" t="s">
        <v>91</v>
      </c>
      <c r="K569" s="166" t="s">
        <v>2816</v>
      </c>
    </row>
    <row r="570" spans="1:11" ht="24.75" customHeight="1" x14ac:dyDescent="0.25">
      <c r="A570" s="199" t="s">
        <v>18</v>
      </c>
      <c r="B570" s="182">
        <v>1</v>
      </c>
      <c r="C570" s="183" t="s">
        <v>461</v>
      </c>
      <c r="D570" s="184" t="s">
        <v>2720</v>
      </c>
      <c r="E570" s="182" t="s">
        <v>27</v>
      </c>
      <c r="F570" s="170" t="s">
        <v>45</v>
      </c>
      <c r="G570" s="6" t="s">
        <v>130</v>
      </c>
      <c r="H570" s="6" t="s">
        <v>132</v>
      </c>
      <c r="I570" s="170" t="s">
        <v>48</v>
      </c>
      <c r="J570" s="188" t="s">
        <v>2052</v>
      </c>
      <c r="K570" s="182" t="s">
        <v>2789</v>
      </c>
    </row>
    <row r="571" spans="1:11" ht="24.75" customHeight="1" x14ac:dyDescent="0.25">
      <c r="A571" s="207"/>
      <c r="B571" s="182"/>
      <c r="C571" s="183"/>
      <c r="D571" s="184"/>
      <c r="E571" s="182"/>
      <c r="F571" s="170" t="s">
        <v>92</v>
      </c>
      <c r="G571" s="6" t="s">
        <v>131</v>
      </c>
      <c r="H571" s="6" t="s">
        <v>133</v>
      </c>
      <c r="I571" s="170" t="s">
        <v>48</v>
      </c>
      <c r="J571" s="188"/>
      <c r="K571" s="182"/>
    </row>
    <row r="572" spans="1:11" ht="24.75" customHeight="1" x14ac:dyDescent="0.25">
      <c r="A572" s="207"/>
      <c r="B572" s="182">
        <v>2</v>
      </c>
      <c r="C572" s="183" t="s">
        <v>948</v>
      </c>
      <c r="D572" s="184" t="s">
        <v>2721</v>
      </c>
      <c r="E572" s="182" t="s">
        <v>464</v>
      </c>
      <c r="F572" s="170" t="s">
        <v>45</v>
      </c>
      <c r="G572" s="6" t="s">
        <v>465</v>
      </c>
      <c r="H572" s="170" t="s">
        <v>466</v>
      </c>
      <c r="I572" s="170" t="s">
        <v>108</v>
      </c>
      <c r="J572" s="188" t="s">
        <v>2052</v>
      </c>
      <c r="K572" s="182" t="s">
        <v>2808</v>
      </c>
    </row>
    <row r="573" spans="1:11" ht="24.75" customHeight="1" x14ac:dyDescent="0.25">
      <c r="A573" s="200"/>
      <c r="B573" s="182"/>
      <c r="C573" s="183"/>
      <c r="D573" s="184"/>
      <c r="E573" s="182"/>
      <c r="F573" s="170" t="s">
        <v>156</v>
      </c>
      <c r="G573" s="6" t="s">
        <v>465</v>
      </c>
      <c r="H573" s="170" t="s">
        <v>395</v>
      </c>
      <c r="I573" s="170" t="s">
        <v>108</v>
      </c>
      <c r="J573" s="188"/>
      <c r="K573" s="182"/>
    </row>
    <row r="574" spans="1:11" ht="24.75" customHeight="1" x14ac:dyDescent="0.25">
      <c r="A574" s="199" t="s">
        <v>17</v>
      </c>
      <c r="B574" s="182">
        <v>1</v>
      </c>
      <c r="C574" s="183" t="s">
        <v>270</v>
      </c>
      <c r="D574" s="184" t="str">
        <f>"80516985"</f>
        <v>80516985</v>
      </c>
      <c r="E574" s="182" t="s">
        <v>269</v>
      </c>
      <c r="F574" s="170" t="s">
        <v>45</v>
      </c>
      <c r="G574" s="6" t="s">
        <v>272</v>
      </c>
      <c r="H574" s="170" t="s">
        <v>271</v>
      </c>
      <c r="I574" s="170" t="s">
        <v>48</v>
      </c>
      <c r="J574" s="188" t="s">
        <v>2052</v>
      </c>
      <c r="K574" s="182" t="s">
        <v>2810</v>
      </c>
    </row>
    <row r="575" spans="1:11" ht="24.75" customHeight="1" x14ac:dyDescent="0.25">
      <c r="A575" s="200"/>
      <c r="B575" s="182"/>
      <c r="C575" s="183"/>
      <c r="D575" s="184"/>
      <c r="E575" s="182"/>
      <c r="F575" s="170" t="s">
        <v>156</v>
      </c>
      <c r="G575" s="6" t="s">
        <v>273</v>
      </c>
      <c r="H575" s="170" t="s">
        <v>274</v>
      </c>
      <c r="I575" s="170" t="s">
        <v>48</v>
      </c>
      <c r="J575" s="188"/>
      <c r="K575" s="182"/>
    </row>
    <row r="576" spans="1:11" ht="24.75" customHeight="1" x14ac:dyDescent="0.25">
      <c r="A576" s="199" t="s">
        <v>22</v>
      </c>
      <c r="B576" s="182">
        <v>1</v>
      </c>
      <c r="C576" s="183" t="s">
        <v>1000</v>
      </c>
      <c r="D576" s="184" t="str">
        <f>"46142322"</f>
        <v>46142322</v>
      </c>
      <c r="E576" s="182" t="s">
        <v>1001</v>
      </c>
      <c r="F576" s="170" t="s">
        <v>45</v>
      </c>
      <c r="G576" s="170" t="s">
        <v>1002</v>
      </c>
      <c r="H576" s="6" t="s">
        <v>1003</v>
      </c>
      <c r="I576" s="170" t="s">
        <v>51</v>
      </c>
      <c r="J576" s="188" t="s">
        <v>2052</v>
      </c>
      <c r="K576" s="182" t="s">
        <v>2799</v>
      </c>
    </row>
    <row r="577" spans="1:11" ht="24.75" customHeight="1" x14ac:dyDescent="0.25">
      <c r="A577" s="207"/>
      <c r="B577" s="182"/>
      <c r="C577" s="183"/>
      <c r="D577" s="184"/>
      <c r="E577" s="182"/>
      <c r="F577" s="170" t="s">
        <v>156</v>
      </c>
      <c r="G577" s="170" t="s">
        <v>1004</v>
      </c>
      <c r="H577" s="6" t="s">
        <v>1005</v>
      </c>
      <c r="I577" s="170" t="s">
        <v>51</v>
      </c>
      <c r="J577" s="188"/>
      <c r="K577" s="182"/>
    </row>
    <row r="578" spans="1:11" ht="24.75" customHeight="1" x14ac:dyDescent="0.25">
      <c r="A578" s="207"/>
      <c r="B578" s="182">
        <v>2</v>
      </c>
      <c r="C578" s="183" t="s">
        <v>538</v>
      </c>
      <c r="D578" s="184" t="str">
        <f>"98704680"</f>
        <v>98704680</v>
      </c>
      <c r="E578" s="182" t="s">
        <v>537</v>
      </c>
      <c r="F578" s="170" t="s">
        <v>45</v>
      </c>
      <c r="G578" s="6" t="s">
        <v>802</v>
      </c>
      <c r="H578" s="170" t="s">
        <v>58</v>
      </c>
      <c r="I578" s="170" t="s">
        <v>48</v>
      </c>
      <c r="J578" s="188" t="s">
        <v>2052</v>
      </c>
      <c r="K578" s="182" t="s">
        <v>2791</v>
      </c>
    </row>
    <row r="579" spans="1:11" ht="24.75" customHeight="1" x14ac:dyDescent="0.25">
      <c r="A579" s="200"/>
      <c r="B579" s="182"/>
      <c r="C579" s="183"/>
      <c r="D579" s="184"/>
      <c r="E579" s="182"/>
      <c r="F579" s="170" t="s">
        <v>263</v>
      </c>
      <c r="G579" s="7" t="s">
        <v>803</v>
      </c>
      <c r="H579" s="7" t="s">
        <v>804</v>
      </c>
      <c r="I579" s="170" t="s">
        <v>48</v>
      </c>
      <c r="J579" s="188"/>
      <c r="K579" s="182"/>
    </row>
    <row r="580" spans="1:11" ht="24.75" customHeight="1" x14ac:dyDescent="0.25">
      <c r="A580" s="199" t="s">
        <v>21</v>
      </c>
      <c r="B580" s="182">
        <v>1</v>
      </c>
      <c r="C580" s="183" t="s">
        <v>1395</v>
      </c>
      <c r="D580" s="184" t="s">
        <v>2722</v>
      </c>
      <c r="E580" s="182" t="s">
        <v>1396</v>
      </c>
      <c r="F580" s="170" t="s">
        <v>45</v>
      </c>
      <c r="G580" s="6" t="s">
        <v>802</v>
      </c>
      <c r="H580" s="170" t="s">
        <v>58</v>
      </c>
      <c r="I580" s="170" t="s">
        <v>48</v>
      </c>
      <c r="J580" s="188" t="s">
        <v>2052</v>
      </c>
      <c r="K580" s="182" t="s">
        <v>2773</v>
      </c>
    </row>
    <row r="581" spans="1:11" ht="24.75" customHeight="1" x14ac:dyDescent="0.25">
      <c r="A581" s="207"/>
      <c r="B581" s="182"/>
      <c r="C581" s="183"/>
      <c r="D581" s="184"/>
      <c r="E581" s="182"/>
      <c r="F581" s="170" t="s">
        <v>156</v>
      </c>
      <c r="G581" s="10" t="s">
        <v>1397</v>
      </c>
      <c r="H581" s="10" t="s">
        <v>1398</v>
      </c>
      <c r="I581" s="170" t="s">
        <v>48</v>
      </c>
      <c r="J581" s="188"/>
      <c r="K581" s="182"/>
    </row>
    <row r="582" spans="1:11" ht="24.75" customHeight="1" x14ac:dyDescent="0.25">
      <c r="A582" s="207"/>
      <c r="B582" s="182">
        <v>2</v>
      </c>
      <c r="C582" s="183" t="s">
        <v>1609</v>
      </c>
      <c r="D582" s="184" t="s">
        <v>2723</v>
      </c>
      <c r="E582" s="182" t="s">
        <v>1610</v>
      </c>
      <c r="F582" s="170" t="s">
        <v>45</v>
      </c>
      <c r="G582" s="6" t="s">
        <v>1611</v>
      </c>
      <c r="H582" s="6" t="s">
        <v>542</v>
      </c>
      <c r="I582" s="170" t="s">
        <v>1367</v>
      </c>
      <c r="J582" s="188" t="s">
        <v>2052</v>
      </c>
      <c r="K582" s="182" t="s">
        <v>2786</v>
      </c>
    </row>
    <row r="583" spans="1:11" ht="24.75" customHeight="1" x14ac:dyDescent="0.25">
      <c r="A583" s="200"/>
      <c r="B583" s="182"/>
      <c r="C583" s="183"/>
      <c r="D583" s="184"/>
      <c r="E583" s="182"/>
      <c r="F583" s="170" t="s">
        <v>156</v>
      </c>
      <c r="G583" s="188" t="s">
        <v>109</v>
      </c>
      <c r="H583" s="188"/>
      <c r="I583" s="170" t="s">
        <v>1367</v>
      </c>
      <c r="J583" s="188"/>
      <c r="K583" s="182"/>
    </row>
    <row r="584" spans="1:11" ht="42.75" customHeight="1" x14ac:dyDescent="0.25">
      <c r="A584" s="199" t="s">
        <v>519</v>
      </c>
      <c r="B584" s="168">
        <v>1</v>
      </c>
      <c r="C584" s="170" t="s">
        <v>777</v>
      </c>
      <c r="D584" s="179" t="str">
        <f>"91039112"</f>
        <v>91039112</v>
      </c>
      <c r="E584" s="163" t="s">
        <v>653</v>
      </c>
      <c r="F584" s="170" t="s">
        <v>45</v>
      </c>
      <c r="G584" s="10" t="s">
        <v>1399</v>
      </c>
      <c r="H584" s="22" t="s">
        <v>437</v>
      </c>
      <c r="I584" s="170" t="s">
        <v>48</v>
      </c>
      <c r="J584" s="163" t="s">
        <v>2052</v>
      </c>
      <c r="K584" s="164"/>
    </row>
    <row r="585" spans="1:11" ht="42.75" customHeight="1" x14ac:dyDescent="0.25">
      <c r="A585" s="207"/>
      <c r="B585" s="168">
        <v>2</v>
      </c>
      <c r="C585" s="170" t="s">
        <v>778</v>
      </c>
      <c r="D585" s="179" t="str">
        <f>"46016220"</f>
        <v>46016220</v>
      </c>
      <c r="E585" s="163" t="s">
        <v>653</v>
      </c>
      <c r="F585" s="170" t="s">
        <v>45</v>
      </c>
      <c r="G585" s="7" t="s">
        <v>780</v>
      </c>
      <c r="H585" s="7" t="s">
        <v>781</v>
      </c>
      <c r="I585" s="170" t="s">
        <v>545</v>
      </c>
      <c r="J585" s="163" t="s">
        <v>2052</v>
      </c>
      <c r="K585" s="164"/>
    </row>
    <row r="586" spans="1:11" ht="42.75" customHeight="1" x14ac:dyDescent="0.25">
      <c r="A586" s="207"/>
      <c r="B586" s="168">
        <v>3</v>
      </c>
      <c r="C586" s="34" t="s">
        <v>779</v>
      </c>
      <c r="D586" s="179" t="str">
        <f>"08654032"</f>
        <v>08654032</v>
      </c>
      <c r="E586" s="168" t="s">
        <v>653</v>
      </c>
      <c r="F586" s="170" t="s">
        <v>45</v>
      </c>
      <c r="G586" s="16">
        <v>65406</v>
      </c>
      <c r="H586" s="15" t="s">
        <v>782</v>
      </c>
      <c r="I586" s="16" t="s">
        <v>783</v>
      </c>
      <c r="J586" s="163" t="s">
        <v>2052</v>
      </c>
      <c r="K586" s="164"/>
    </row>
    <row r="587" spans="1:11" ht="42.75" customHeight="1" x14ac:dyDescent="0.25">
      <c r="A587" s="207"/>
      <c r="B587" s="168">
        <v>4</v>
      </c>
      <c r="C587" s="34" t="s">
        <v>1284</v>
      </c>
      <c r="D587" s="179" t="str">
        <f>"01241606"</f>
        <v>01241606</v>
      </c>
      <c r="E587" s="168" t="s">
        <v>1215</v>
      </c>
      <c r="F587" s="170" t="s">
        <v>45</v>
      </c>
      <c r="G587" s="16" t="s">
        <v>1285</v>
      </c>
      <c r="H587" s="15" t="s">
        <v>1286</v>
      </c>
      <c r="I587" s="16" t="s">
        <v>48</v>
      </c>
      <c r="J587" s="163" t="s">
        <v>2052</v>
      </c>
      <c r="K587" s="164"/>
    </row>
    <row r="588" spans="1:11" ht="42.75" customHeight="1" x14ac:dyDescent="0.25">
      <c r="A588" s="207"/>
      <c r="B588" s="168">
        <v>5</v>
      </c>
      <c r="C588" s="34" t="s">
        <v>1287</v>
      </c>
      <c r="D588" s="179" t="str">
        <f>"84124156"</f>
        <v>84124156</v>
      </c>
      <c r="E588" s="168" t="s">
        <v>1153</v>
      </c>
      <c r="F588" s="170" t="s">
        <v>45</v>
      </c>
      <c r="G588" s="16">
        <v>52538</v>
      </c>
      <c r="H588" s="15" t="s">
        <v>1056</v>
      </c>
      <c r="I588" s="16" t="s">
        <v>1288</v>
      </c>
      <c r="J588" s="163" t="s">
        <v>2052</v>
      </c>
      <c r="K588" s="164"/>
    </row>
    <row r="589" spans="1:11" ht="42.75" customHeight="1" x14ac:dyDescent="0.25">
      <c r="A589" s="207"/>
      <c r="B589" s="168">
        <v>6</v>
      </c>
      <c r="C589" s="34" t="s">
        <v>1107</v>
      </c>
      <c r="D589" s="179" t="str">
        <f>"96206100"</f>
        <v>96206100</v>
      </c>
      <c r="E589" s="168" t="s">
        <v>1108</v>
      </c>
      <c r="F589" s="170" t="s">
        <v>45</v>
      </c>
      <c r="G589" s="16" t="s">
        <v>1289</v>
      </c>
      <c r="H589" s="15" t="s">
        <v>1109</v>
      </c>
      <c r="I589" s="16" t="s">
        <v>48</v>
      </c>
      <c r="J589" s="163" t="s">
        <v>2052</v>
      </c>
      <c r="K589" s="164"/>
    </row>
    <row r="590" spans="1:11" ht="42.75" customHeight="1" x14ac:dyDescent="0.25">
      <c r="A590" s="207"/>
      <c r="B590" s="168">
        <v>7</v>
      </c>
      <c r="C590" s="174" t="s">
        <v>1738</v>
      </c>
      <c r="D590" s="179" t="str">
        <f>"48097639"</f>
        <v>48097639</v>
      </c>
      <c r="E590" s="168" t="s">
        <v>1739</v>
      </c>
      <c r="F590" s="170" t="s">
        <v>45</v>
      </c>
      <c r="G590" s="16">
        <v>46664</v>
      </c>
      <c r="H590" s="15" t="s">
        <v>774</v>
      </c>
      <c r="I590" s="16" t="s">
        <v>1792</v>
      </c>
      <c r="J590" s="163" t="s">
        <v>2052</v>
      </c>
      <c r="K590" s="164"/>
    </row>
    <row r="591" spans="1:11" ht="42.75" customHeight="1" x14ac:dyDescent="0.25">
      <c r="A591" s="207"/>
      <c r="B591" s="168">
        <v>8</v>
      </c>
      <c r="C591" s="174" t="s">
        <v>1740</v>
      </c>
      <c r="D591" s="179" t="str">
        <f>"98554518"</f>
        <v>98554518</v>
      </c>
      <c r="E591" s="168" t="s">
        <v>1719</v>
      </c>
      <c r="F591" s="170" t="s">
        <v>45</v>
      </c>
      <c r="G591" s="16" t="s">
        <v>1865</v>
      </c>
      <c r="H591" s="15" t="s">
        <v>1864</v>
      </c>
      <c r="I591" s="16" t="s">
        <v>1792</v>
      </c>
      <c r="J591" s="163" t="s">
        <v>2052</v>
      </c>
      <c r="K591" s="164"/>
    </row>
    <row r="592" spans="1:11" ht="42.75" customHeight="1" x14ac:dyDescent="0.25">
      <c r="A592" s="200"/>
      <c r="B592" s="168">
        <v>9</v>
      </c>
      <c r="C592" s="174" t="s">
        <v>1741</v>
      </c>
      <c r="D592" s="179" t="str">
        <f>"92269246"</f>
        <v>92269246</v>
      </c>
      <c r="E592" s="168" t="s">
        <v>1642</v>
      </c>
      <c r="F592" s="170" t="s">
        <v>45</v>
      </c>
      <c r="G592" s="16" t="s">
        <v>1875</v>
      </c>
      <c r="H592" s="15" t="s">
        <v>939</v>
      </c>
      <c r="I592" s="16" t="s">
        <v>51</v>
      </c>
      <c r="J592" s="163" t="s">
        <v>2052</v>
      </c>
      <c r="K592" s="164"/>
    </row>
    <row r="593" spans="1:11" ht="42.75" customHeight="1" x14ac:dyDescent="0.25">
      <c r="A593" s="204" t="s">
        <v>86</v>
      </c>
      <c r="B593" s="205"/>
      <c r="C593" s="205"/>
      <c r="D593" s="205"/>
      <c r="E593" s="206"/>
      <c r="F593" s="190" t="s">
        <v>152</v>
      </c>
      <c r="G593" s="190"/>
      <c r="H593" s="190"/>
      <c r="I593" s="190"/>
      <c r="J593" s="8"/>
      <c r="K593" s="166"/>
    </row>
    <row r="594" spans="1:11" ht="42.75" customHeight="1" x14ac:dyDescent="0.25">
      <c r="A594" s="3" t="s">
        <v>15</v>
      </c>
      <c r="B594" s="165" t="s">
        <v>12</v>
      </c>
      <c r="C594" s="3" t="s">
        <v>14</v>
      </c>
      <c r="D594" s="178" t="s">
        <v>2049</v>
      </c>
      <c r="E594" s="165" t="s">
        <v>8</v>
      </c>
      <c r="F594" s="4" t="s">
        <v>44</v>
      </c>
      <c r="G594" s="4" t="s">
        <v>41</v>
      </c>
      <c r="H594" s="5" t="s">
        <v>42</v>
      </c>
      <c r="I594" s="3" t="s">
        <v>43</v>
      </c>
      <c r="J594" s="165" t="s">
        <v>91</v>
      </c>
      <c r="K594" s="166" t="s">
        <v>2816</v>
      </c>
    </row>
    <row r="595" spans="1:11" ht="21" customHeight="1" x14ac:dyDescent="0.25">
      <c r="A595" s="199" t="s">
        <v>18</v>
      </c>
      <c r="B595" s="182">
        <v>1</v>
      </c>
      <c r="C595" s="183" t="s">
        <v>1993</v>
      </c>
      <c r="D595" s="184" t="s">
        <v>2724</v>
      </c>
      <c r="E595" s="182" t="s">
        <v>597</v>
      </c>
      <c r="F595" s="170" t="s">
        <v>45</v>
      </c>
      <c r="G595" s="6" t="s">
        <v>609</v>
      </c>
      <c r="H595" s="170" t="s">
        <v>610</v>
      </c>
      <c r="I595" s="170" t="s">
        <v>48</v>
      </c>
      <c r="J595" s="182" t="s">
        <v>1995</v>
      </c>
      <c r="K595" s="182" t="s">
        <v>2797</v>
      </c>
    </row>
    <row r="596" spans="1:11" ht="21" customHeight="1" x14ac:dyDescent="0.25">
      <c r="A596" s="207"/>
      <c r="B596" s="182"/>
      <c r="C596" s="183"/>
      <c r="D596" s="184"/>
      <c r="E596" s="182"/>
      <c r="F596" s="170" t="s">
        <v>92</v>
      </c>
      <c r="G596" s="6" t="s">
        <v>611</v>
      </c>
      <c r="H596" s="170" t="s">
        <v>612</v>
      </c>
      <c r="I596" s="170" t="s">
        <v>48</v>
      </c>
      <c r="J596" s="182"/>
      <c r="K596" s="182"/>
    </row>
    <row r="597" spans="1:11" ht="21" customHeight="1" x14ac:dyDescent="0.25">
      <c r="A597" s="207"/>
      <c r="B597" s="182">
        <v>2</v>
      </c>
      <c r="C597" s="183" t="s">
        <v>1994</v>
      </c>
      <c r="D597" s="184" t="s">
        <v>2725</v>
      </c>
      <c r="E597" s="182" t="s">
        <v>70</v>
      </c>
      <c r="F597" s="170" t="s">
        <v>45</v>
      </c>
      <c r="G597" s="6" t="s">
        <v>145</v>
      </c>
      <c r="H597" s="6" t="s">
        <v>146</v>
      </c>
      <c r="I597" s="170" t="s">
        <v>48</v>
      </c>
      <c r="J597" s="188" t="s">
        <v>2052</v>
      </c>
      <c r="K597" s="182" t="s">
        <v>2811</v>
      </c>
    </row>
    <row r="598" spans="1:11" ht="21" customHeight="1" x14ac:dyDescent="0.25">
      <c r="A598" s="200"/>
      <c r="B598" s="182"/>
      <c r="C598" s="183"/>
      <c r="D598" s="184"/>
      <c r="E598" s="182"/>
      <c r="F598" s="170" t="s">
        <v>92</v>
      </c>
      <c r="G598" s="6" t="s">
        <v>147</v>
      </c>
      <c r="H598" s="6" t="s">
        <v>148</v>
      </c>
      <c r="I598" s="170" t="s">
        <v>48</v>
      </c>
      <c r="J598" s="188"/>
      <c r="K598" s="182"/>
    </row>
    <row r="599" spans="1:11" ht="21" customHeight="1" x14ac:dyDescent="0.25">
      <c r="A599" s="199" t="s">
        <v>22</v>
      </c>
      <c r="B599" s="182">
        <v>1</v>
      </c>
      <c r="C599" s="183" t="s">
        <v>384</v>
      </c>
      <c r="D599" s="184" t="str">
        <f>"14557033"</f>
        <v>14557033</v>
      </c>
      <c r="E599" s="182" t="s">
        <v>385</v>
      </c>
      <c r="F599" s="170" t="s">
        <v>45</v>
      </c>
      <c r="G599" s="6" t="s">
        <v>386</v>
      </c>
      <c r="H599" s="170" t="s">
        <v>387</v>
      </c>
      <c r="I599" s="169" t="s">
        <v>48</v>
      </c>
      <c r="J599" s="188" t="s">
        <v>2052</v>
      </c>
      <c r="K599" s="182" t="s">
        <v>2804</v>
      </c>
    </row>
    <row r="600" spans="1:11" ht="21" customHeight="1" x14ac:dyDescent="0.25">
      <c r="A600" s="207"/>
      <c r="B600" s="182"/>
      <c r="C600" s="183"/>
      <c r="D600" s="184"/>
      <c r="E600" s="182"/>
      <c r="F600" s="170" t="s">
        <v>156</v>
      </c>
      <c r="G600" s="6" t="s">
        <v>388</v>
      </c>
      <c r="H600" s="170" t="s">
        <v>389</v>
      </c>
      <c r="I600" s="169" t="s">
        <v>48</v>
      </c>
      <c r="J600" s="188"/>
      <c r="K600" s="182"/>
    </row>
    <row r="601" spans="1:11" ht="21" customHeight="1" x14ac:dyDescent="0.25">
      <c r="A601" s="207"/>
      <c r="B601" s="182">
        <v>2</v>
      </c>
      <c r="C601" s="183" t="s">
        <v>1409</v>
      </c>
      <c r="D601" s="184" t="str">
        <f>"78127843"</f>
        <v>78127843</v>
      </c>
      <c r="E601" s="182" t="s">
        <v>1404</v>
      </c>
      <c r="F601" s="170" t="s">
        <v>45</v>
      </c>
      <c r="G601" s="170" t="s">
        <v>1410</v>
      </c>
      <c r="H601" s="170" t="s">
        <v>1411</v>
      </c>
      <c r="I601" s="170" t="s">
        <v>51</v>
      </c>
      <c r="J601" s="188" t="s">
        <v>2052</v>
      </c>
      <c r="K601" s="182" t="s">
        <v>2784</v>
      </c>
    </row>
    <row r="602" spans="1:11" ht="21" customHeight="1" x14ac:dyDescent="0.25">
      <c r="A602" s="207"/>
      <c r="B602" s="182"/>
      <c r="C602" s="183"/>
      <c r="D602" s="184"/>
      <c r="E602" s="182"/>
      <c r="F602" s="170" t="s">
        <v>156</v>
      </c>
      <c r="G602" s="7" t="s">
        <v>1412</v>
      </c>
      <c r="H602" s="7" t="s">
        <v>1413</v>
      </c>
      <c r="I602" s="170" t="s">
        <v>51</v>
      </c>
      <c r="J602" s="188"/>
      <c r="K602" s="182"/>
    </row>
    <row r="603" spans="1:11" ht="21" customHeight="1" x14ac:dyDescent="0.25">
      <c r="A603" s="207"/>
      <c r="B603" s="182">
        <v>3</v>
      </c>
      <c r="C603" s="183" t="s">
        <v>1523</v>
      </c>
      <c r="D603" s="184" t="str">
        <f>"23268444"</f>
        <v>23268444</v>
      </c>
      <c r="E603" s="182" t="s">
        <v>1524</v>
      </c>
      <c r="F603" s="170" t="s">
        <v>45</v>
      </c>
      <c r="G603" s="6" t="s">
        <v>1525</v>
      </c>
      <c r="H603" s="6" t="s">
        <v>1526</v>
      </c>
      <c r="I603" s="170" t="s">
        <v>1367</v>
      </c>
      <c r="J603" s="188" t="s">
        <v>2052</v>
      </c>
      <c r="K603" s="182" t="s">
        <v>2773</v>
      </c>
    </row>
    <row r="604" spans="1:11" ht="21" customHeight="1" x14ac:dyDescent="0.25">
      <c r="A604" s="207"/>
      <c r="B604" s="182"/>
      <c r="C604" s="183"/>
      <c r="D604" s="184"/>
      <c r="E604" s="182"/>
      <c r="F604" s="170" t="s">
        <v>156</v>
      </c>
      <c r="G604" s="6" t="s">
        <v>2059</v>
      </c>
      <c r="H604" s="6" t="s">
        <v>2060</v>
      </c>
      <c r="I604" s="170" t="s">
        <v>1367</v>
      </c>
      <c r="J604" s="188"/>
      <c r="K604" s="182"/>
    </row>
    <row r="605" spans="1:11" ht="21" customHeight="1" x14ac:dyDescent="0.25">
      <c r="A605" s="207"/>
      <c r="B605" s="182">
        <v>4</v>
      </c>
      <c r="C605" s="183" t="s">
        <v>1527</v>
      </c>
      <c r="D605" s="184" t="str">
        <f>"66594422"</f>
        <v>66594422</v>
      </c>
      <c r="E605" s="182" t="s">
        <v>1524</v>
      </c>
      <c r="F605" s="170" t="s">
        <v>45</v>
      </c>
      <c r="G605" s="6" t="s">
        <v>1528</v>
      </c>
      <c r="H605" s="6" t="s">
        <v>1077</v>
      </c>
      <c r="I605" s="170" t="s">
        <v>48</v>
      </c>
      <c r="J605" s="188" t="s">
        <v>2052</v>
      </c>
      <c r="K605" s="182" t="s">
        <v>2773</v>
      </c>
    </row>
    <row r="606" spans="1:11" ht="21" customHeight="1" x14ac:dyDescent="0.25">
      <c r="A606" s="200"/>
      <c r="B606" s="182"/>
      <c r="C606" s="183"/>
      <c r="D606" s="184"/>
      <c r="E606" s="182"/>
      <c r="F606" s="170" t="s">
        <v>156</v>
      </c>
      <c r="G606" s="6" t="s">
        <v>2061</v>
      </c>
      <c r="H606" s="6" t="s">
        <v>2062</v>
      </c>
      <c r="I606" s="170" t="s">
        <v>48</v>
      </c>
      <c r="J606" s="188"/>
      <c r="K606" s="182"/>
    </row>
    <row r="607" spans="1:11" ht="21" customHeight="1" x14ac:dyDescent="0.25">
      <c r="A607" s="199" t="s">
        <v>21</v>
      </c>
      <c r="B607" s="182">
        <v>1</v>
      </c>
      <c r="C607" s="183" t="s">
        <v>1570</v>
      </c>
      <c r="D607" s="184" t="s">
        <v>2726</v>
      </c>
      <c r="E607" s="182" t="s">
        <v>1571</v>
      </c>
      <c r="F607" s="170" t="s">
        <v>45</v>
      </c>
      <c r="G607" s="6">
        <v>5282</v>
      </c>
      <c r="H607" s="170" t="s">
        <v>562</v>
      </c>
      <c r="I607" s="170" t="s">
        <v>451</v>
      </c>
      <c r="J607" s="188" t="s">
        <v>2052</v>
      </c>
      <c r="K607" s="182" t="s">
        <v>2786</v>
      </c>
    </row>
    <row r="608" spans="1:11" ht="21" customHeight="1" x14ac:dyDescent="0.25">
      <c r="A608" s="207"/>
      <c r="B608" s="182"/>
      <c r="C608" s="183"/>
      <c r="D608" s="184"/>
      <c r="E608" s="182"/>
      <c r="F608" s="170" t="s">
        <v>156</v>
      </c>
      <c r="G608" s="6">
        <v>5282</v>
      </c>
      <c r="H608" s="170" t="s">
        <v>562</v>
      </c>
      <c r="I608" s="170" t="s">
        <v>451</v>
      </c>
      <c r="J608" s="188"/>
      <c r="K608" s="182"/>
    </row>
    <row r="609" spans="1:11" ht="21" customHeight="1" x14ac:dyDescent="0.25">
      <c r="A609" s="207"/>
      <c r="B609" s="182">
        <v>2</v>
      </c>
      <c r="C609" s="183" t="s">
        <v>1997</v>
      </c>
      <c r="D609" s="184" t="s">
        <v>2727</v>
      </c>
      <c r="E609" s="182" t="s">
        <v>1998</v>
      </c>
      <c r="F609" s="170" t="s">
        <v>45</v>
      </c>
      <c r="G609" s="6" t="s">
        <v>1999</v>
      </c>
      <c r="H609" s="170" t="s">
        <v>453</v>
      </c>
      <c r="I609" s="170" t="s">
        <v>1367</v>
      </c>
      <c r="J609" s="188" t="s">
        <v>2052</v>
      </c>
      <c r="K609" s="182" t="s">
        <v>2786</v>
      </c>
    </row>
    <row r="610" spans="1:11" ht="21" customHeight="1" x14ac:dyDescent="0.25">
      <c r="A610" s="200"/>
      <c r="B610" s="182"/>
      <c r="C610" s="183"/>
      <c r="D610" s="184"/>
      <c r="E610" s="182"/>
      <c r="F610" s="170" t="s">
        <v>156</v>
      </c>
      <c r="G610" s="192" t="s">
        <v>109</v>
      </c>
      <c r="H610" s="192"/>
      <c r="I610" s="170" t="s">
        <v>1367</v>
      </c>
      <c r="J610" s="188"/>
      <c r="K610" s="182"/>
    </row>
    <row r="611" spans="1:11" ht="42.75" customHeight="1" x14ac:dyDescent="0.25">
      <c r="A611" s="199" t="s">
        <v>519</v>
      </c>
      <c r="B611" s="163">
        <v>1</v>
      </c>
      <c r="C611" s="170" t="s">
        <v>708</v>
      </c>
      <c r="D611" s="179" t="str">
        <f>"79333786"</f>
        <v>79333786</v>
      </c>
      <c r="E611" s="163" t="s">
        <v>653</v>
      </c>
      <c r="F611" s="170" t="s">
        <v>45</v>
      </c>
      <c r="G611" s="7" t="s">
        <v>709</v>
      </c>
      <c r="H611" s="7" t="s">
        <v>710</v>
      </c>
      <c r="I611" s="170" t="s">
        <v>545</v>
      </c>
      <c r="J611" s="164" t="s">
        <v>2052</v>
      </c>
      <c r="K611" s="164"/>
    </row>
    <row r="612" spans="1:11" ht="42.75" customHeight="1" x14ac:dyDescent="0.25">
      <c r="A612" s="207"/>
      <c r="B612" s="163">
        <v>2</v>
      </c>
      <c r="C612" s="170" t="s">
        <v>889</v>
      </c>
      <c r="D612" s="179" t="str">
        <f>"12961956"</f>
        <v>12961956</v>
      </c>
      <c r="E612" s="163" t="s">
        <v>914</v>
      </c>
      <c r="F612" s="170" t="s">
        <v>45</v>
      </c>
      <c r="G612" s="7" t="s">
        <v>890</v>
      </c>
      <c r="H612" s="7" t="s">
        <v>568</v>
      </c>
      <c r="I612" s="170" t="s">
        <v>51</v>
      </c>
      <c r="J612" s="164" t="s">
        <v>2052</v>
      </c>
      <c r="K612" s="164"/>
    </row>
    <row r="613" spans="1:11" ht="42.75" customHeight="1" x14ac:dyDescent="0.25">
      <c r="A613" s="207"/>
      <c r="B613" s="163">
        <v>3</v>
      </c>
      <c r="C613" s="170" t="s">
        <v>1149</v>
      </c>
      <c r="D613" s="179" t="str">
        <f>"39646112"</f>
        <v>39646112</v>
      </c>
      <c r="E613" s="163" t="s">
        <v>1119</v>
      </c>
      <c r="F613" s="170" t="s">
        <v>45</v>
      </c>
      <c r="G613" s="7" t="s">
        <v>1150</v>
      </c>
      <c r="H613" s="7" t="s">
        <v>624</v>
      </c>
      <c r="I613" s="170" t="s">
        <v>48</v>
      </c>
      <c r="J613" s="164" t="s">
        <v>2052</v>
      </c>
      <c r="K613" s="164"/>
    </row>
    <row r="614" spans="1:11" ht="42.75" customHeight="1" x14ac:dyDescent="0.25">
      <c r="A614" s="207"/>
      <c r="B614" s="163">
        <v>4</v>
      </c>
      <c r="C614" s="170" t="s">
        <v>1290</v>
      </c>
      <c r="D614" s="179" t="str">
        <f>"54034778"</f>
        <v>54034778</v>
      </c>
      <c r="E614" s="163" t="s">
        <v>1074</v>
      </c>
      <c r="F614" s="170" t="s">
        <v>45</v>
      </c>
      <c r="G614" s="7" t="s">
        <v>1291</v>
      </c>
      <c r="H614" s="7" t="s">
        <v>1292</v>
      </c>
      <c r="I614" s="170" t="s">
        <v>48</v>
      </c>
      <c r="J614" s="164" t="s">
        <v>2052</v>
      </c>
      <c r="K614" s="164"/>
    </row>
    <row r="615" spans="1:11" ht="42.75" customHeight="1" x14ac:dyDescent="0.25">
      <c r="A615" s="207"/>
      <c r="B615" s="163">
        <v>5</v>
      </c>
      <c r="C615" s="170" t="s">
        <v>2824</v>
      </c>
      <c r="D615" s="179" t="str">
        <f>"31259581"</f>
        <v>31259581</v>
      </c>
      <c r="E615" s="163" t="s">
        <v>1617</v>
      </c>
      <c r="F615" s="170" t="s">
        <v>45</v>
      </c>
      <c r="G615" s="7" t="s">
        <v>1816</v>
      </c>
      <c r="H615" s="7" t="s">
        <v>1817</v>
      </c>
      <c r="I615" s="170" t="s">
        <v>545</v>
      </c>
      <c r="J615" s="164" t="s">
        <v>2052</v>
      </c>
      <c r="K615" s="164"/>
    </row>
    <row r="616" spans="1:11" ht="42.75" customHeight="1" x14ac:dyDescent="0.25">
      <c r="A616" s="200"/>
      <c r="B616" s="163">
        <v>6</v>
      </c>
      <c r="C616" s="170" t="s">
        <v>2825</v>
      </c>
      <c r="D616" s="179" t="str">
        <f>"21914458"</f>
        <v>21914458</v>
      </c>
      <c r="E616" s="163" t="s">
        <v>1733</v>
      </c>
      <c r="F616" s="170" t="s">
        <v>45</v>
      </c>
      <c r="G616" s="7" t="s">
        <v>1895</v>
      </c>
      <c r="H616" s="7" t="s">
        <v>1849</v>
      </c>
      <c r="I616" s="170" t="s">
        <v>1792</v>
      </c>
      <c r="J616" s="164" t="s">
        <v>2052</v>
      </c>
      <c r="K616" s="164"/>
    </row>
    <row r="617" spans="1:11" ht="42.75" customHeight="1" x14ac:dyDescent="0.25">
      <c r="A617" s="204" t="s">
        <v>87</v>
      </c>
      <c r="B617" s="205"/>
      <c r="C617" s="205"/>
      <c r="D617" s="205"/>
      <c r="E617" s="206"/>
      <c r="F617" s="190" t="s">
        <v>152</v>
      </c>
      <c r="G617" s="190"/>
      <c r="H617" s="190"/>
      <c r="I617" s="190"/>
      <c r="J617" s="50"/>
      <c r="K617" s="164"/>
    </row>
    <row r="618" spans="1:11" ht="42.75" customHeight="1" x14ac:dyDescent="0.25">
      <c r="A618" s="3" t="s">
        <v>15</v>
      </c>
      <c r="B618" s="165" t="s">
        <v>12</v>
      </c>
      <c r="C618" s="3" t="s">
        <v>14</v>
      </c>
      <c r="D618" s="178" t="s">
        <v>2049</v>
      </c>
      <c r="E618" s="165" t="s">
        <v>8</v>
      </c>
      <c r="F618" s="4" t="s">
        <v>44</v>
      </c>
      <c r="G618" s="4" t="s">
        <v>41</v>
      </c>
      <c r="H618" s="5" t="s">
        <v>42</v>
      </c>
      <c r="I618" s="3" t="s">
        <v>43</v>
      </c>
      <c r="J618" s="165" t="s">
        <v>91</v>
      </c>
      <c r="K618" s="166" t="s">
        <v>2816</v>
      </c>
    </row>
    <row r="619" spans="1:11" ht="21" customHeight="1" x14ac:dyDescent="0.25">
      <c r="A619" s="199" t="s">
        <v>18</v>
      </c>
      <c r="B619" s="182">
        <v>1</v>
      </c>
      <c r="C619" s="183" t="s">
        <v>588</v>
      </c>
      <c r="D619" s="184" t="s">
        <v>2185</v>
      </c>
      <c r="E619" s="182" t="s">
        <v>589</v>
      </c>
      <c r="F619" s="170" t="s">
        <v>45</v>
      </c>
      <c r="G619" s="6" t="s">
        <v>590</v>
      </c>
      <c r="H619" s="170" t="s">
        <v>591</v>
      </c>
      <c r="I619" s="170" t="s">
        <v>95</v>
      </c>
      <c r="J619" s="182" t="s">
        <v>2052</v>
      </c>
      <c r="K619" s="182" t="s">
        <v>2777</v>
      </c>
    </row>
    <row r="620" spans="1:11" ht="21" customHeight="1" x14ac:dyDescent="0.25">
      <c r="A620" s="207"/>
      <c r="B620" s="182"/>
      <c r="C620" s="183"/>
      <c r="D620" s="184"/>
      <c r="E620" s="182"/>
      <c r="F620" s="170" t="s">
        <v>164</v>
      </c>
      <c r="G620" s="6" t="s">
        <v>590</v>
      </c>
      <c r="H620" s="170" t="s">
        <v>592</v>
      </c>
      <c r="I620" s="170" t="s">
        <v>95</v>
      </c>
      <c r="J620" s="182"/>
      <c r="K620" s="182"/>
    </row>
    <row r="621" spans="1:11" ht="21" customHeight="1" x14ac:dyDescent="0.25">
      <c r="A621" s="207"/>
      <c r="B621" s="182">
        <v>2</v>
      </c>
      <c r="C621" s="183" t="s">
        <v>1055</v>
      </c>
      <c r="D621" s="184" t="s">
        <v>2728</v>
      </c>
      <c r="E621" s="182" t="s">
        <v>1050</v>
      </c>
      <c r="F621" s="170" t="s">
        <v>45</v>
      </c>
      <c r="G621" s="170" t="s">
        <v>1051</v>
      </c>
      <c r="H621" s="24" t="s">
        <v>1052</v>
      </c>
      <c r="I621" s="170" t="s">
        <v>163</v>
      </c>
      <c r="J621" s="182" t="s">
        <v>2052</v>
      </c>
      <c r="K621" s="182" t="s">
        <v>2777</v>
      </c>
    </row>
    <row r="622" spans="1:11" ht="21" customHeight="1" x14ac:dyDescent="0.25">
      <c r="A622" s="207"/>
      <c r="B622" s="182"/>
      <c r="C622" s="183"/>
      <c r="D622" s="184"/>
      <c r="E622" s="182"/>
      <c r="F622" s="170" t="s">
        <v>164</v>
      </c>
      <c r="G622" s="170" t="s">
        <v>1053</v>
      </c>
      <c r="H622" s="24" t="s">
        <v>1054</v>
      </c>
      <c r="I622" s="170" t="s">
        <v>163</v>
      </c>
      <c r="J622" s="182"/>
      <c r="K622" s="182"/>
    </row>
    <row r="623" spans="1:11" ht="21" customHeight="1" x14ac:dyDescent="0.25">
      <c r="A623" s="207"/>
      <c r="B623" s="182">
        <v>3</v>
      </c>
      <c r="C623" s="183" t="s">
        <v>587</v>
      </c>
      <c r="D623" s="184" t="s">
        <v>2729</v>
      </c>
      <c r="E623" s="182" t="s">
        <v>10</v>
      </c>
      <c r="F623" s="170" t="s">
        <v>45</v>
      </c>
      <c r="G623" s="6" t="s">
        <v>135</v>
      </c>
      <c r="H623" s="6" t="s">
        <v>137</v>
      </c>
      <c r="I623" s="170" t="s">
        <v>48</v>
      </c>
      <c r="J623" s="182" t="s">
        <v>2052</v>
      </c>
      <c r="K623" s="182" t="s">
        <v>2812</v>
      </c>
    </row>
    <row r="624" spans="1:11" ht="21" customHeight="1" x14ac:dyDescent="0.25">
      <c r="A624" s="207"/>
      <c r="B624" s="182"/>
      <c r="C624" s="183"/>
      <c r="D624" s="184"/>
      <c r="E624" s="182"/>
      <c r="F624" s="170" t="s">
        <v>92</v>
      </c>
      <c r="G624" s="6" t="s">
        <v>136</v>
      </c>
      <c r="H624" s="6" t="s">
        <v>138</v>
      </c>
      <c r="I624" s="170" t="s">
        <v>48</v>
      </c>
      <c r="J624" s="182"/>
      <c r="K624" s="182"/>
    </row>
    <row r="625" spans="1:11" ht="21" customHeight="1" x14ac:dyDescent="0.25">
      <c r="A625" s="207"/>
      <c r="B625" s="182">
        <v>4</v>
      </c>
      <c r="C625" s="183" t="s">
        <v>569</v>
      </c>
      <c r="D625" s="184" t="s">
        <v>2183</v>
      </c>
      <c r="E625" s="182" t="s">
        <v>570</v>
      </c>
      <c r="F625" s="170" t="s">
        <v>45</v>
      </c>
      <c r="G625" s="6" t="s">
        <v>571</v>
      </c>
      <c r="H625" s="170" t="s">
        <v>572</v>
      </c>
      <c r="I625" s="170" t="s">
        <v>48</v>
      </c>
      <c r="J625" s="182" t="s">
        <v>2052</v>
      </c>
      <c r="K625" s="182" t="s">
        <v>2787</v>
      </c>
    </row>
    <row r="626" spans="1:11" ht="21" customHeight="1" x14ac:dyDescent="0.25">
      <c r="A626" s="200"/>
      <c r="B626" s="182"/>
      <c r="C626" s="183"/>
      <c r="D626" s="184"/>
      <c r="E626" s="182"/>
      <c r="F626" s="170" t="s">
        <v>398</v>
      </c>
      <c r="G626" s="170" t="s">
        <v>573</v>
      </c>
      <c r="H626" s="170" t="s">
        <v>574</v>
      </c>
      <c r="I626" s="170" t="s">
        <v>48</v>
      </c>
      <c r="J626" s="182"/>
      <c r="K626" s="182"/>
    </row>
    <row r="627" spans="1:11" ht="21" customHeight="1" x14ac:dyDescent="0.25">
      <c r="A627" s="199" t="s">
        <v>17</v>
      </c>
      <c r="B627" s="182">
        <v>1</v>
      </c>
      <c r="C627" s="183" t="s">
        <v>627</v>
      </c>
      <c r="D627" s="184" t="s">
        <v>2184</v>
      </c>
      <c r="E627" s="182" t="s">
        <v>628</v>
      </c>
      <c r="F627" s="170" t="s">
        <v>45</v>
      </c>
      <c r="G627" s="6" t="s">
        <v>629</v>
      </c>
      <c r="H627" s="170" t="s">
        <v>630</v>
      </c>
      <c r="I627" s="170" t="s">
        <v>48</v>
      </c>
      <c r="J627" s="182" t="s">
        <v>2052</v>
      </c>
      <c r="K627" s="182" t="s">
        <v>2781</v>
      </c>
    </row>
    <row r="628" spans="1:11" ht="21" customHeight="1" x14ac:dyDescent="0.25">
      <c r="A628" s="207"/>
      <c r="B628" s="182"/>
      <c r="C628" s="183"/>
      <c r="D628" s="184"/>
      <c r="E628" s="182"/>
      <c r="F628" s="170" t="s">
        <v>156</v>
      </c>
      <c r="G628" s="170" t="s">
        <v>631</v>
      </c>
      <c r="H628" s="170" t="s">
        <v>632</v>
      </c>
      <c r="I628" s="170" t="s">
        <v>48</v>
      </c>
      <c r="J628" s="182"/>
      <c r="K628" s="182"/>
    </row>
    <row r="629" spans="1:11" ht="21" customHeight="1" x14ac:dyDescent="0.25">
      <c r="A629" s="207"/>
      <c r="B629" s="196">
        <v>2</v>
      </c>
      <c r="C629" s="199" t="s">
        <v>191</v>
      </c>
      <c r="D629" s="215" t="s">
        <v>2730</v>
      </c>
      <c r="E629" s="196" t="s">
        <v>192</v>
      </c>
      <c r="F629" s="170" t="s">
        <v>45</v>
      </c>
      <c r="G629" s="6" t="s">
        <v>195</v>
      </c>
      <c r="H629" s="170" t="s">
        <v>196</v>
      </c>
      <c r="I629" s="170" t="s">
        <v>48</v>
      </c>
      <c r="J629" s="182" t="s">
        <v>2052</v>
      </c>
      <c r="K629" s="182" t="s">
        <v>2783</v>
      </c>
    </row>
    <row r="630" spans="1:11" ht="21" customHeight="1" x14ac:dyDescent="0.25">
      <c r="A630" s="207"/>
      <c r="B630" s="197"/>
      <c r="C630" s="207"/>
      <c r="D630" s="216"/>
      <c r="E630" s="197"/>
      <c r="F630" s="170" t="s">
        <v>193</v>
      </c>
      <c r="G630" s="6">
        <v>11770</v>
      </c>
      <c r="H630" s="170" t="s">
        <v>197</v>
      </c>
      <c r="I630" s="170" t="s">
        <v>48</v>
      </c>
      <c r="J630" s="182"/>
      <c r="K630" s="182"/>
    </row>
    <row r="631" spans="1:11" ht="21" customHeight="1" x14ac:dyDescent="0.25">
      <c r="A631" s="207"/>
      <c r="B631" s="198"/>
      <c r="C631" s="200"/>
      <c r="D631" s="217"/>
      <c r="E631" s="198"/>
      <c r="F631" s="170" t="s">
        <v>194</v>
      </c>
      <c r="G631" s="10" t="s">
        <v>216</v>
      </c>
      <c r="H631" s="170" t="s">
        <v>217</v>
      </c>
      <c r="I631" s="170" t="s">
        <v>48</v>
      </c>
      <c r="J631" s="182"/>
      <c r="K631" s="182"/>
    </row>
    <row r="632" spans="1:11" ht="21" customHeight="1" x14ac:dyDescent="0.25">
      <c r="A632" s="207"/>
      <c r="B632" s="182">
        <v>3</v>
      </c>
      <c r="C632" s="183" t="s">
        <v>433</v>
      </c>
      <c r="D632" s="184" t="s">
        <v>2182</v>
      </c>
      <c r="E632" s="182" t="s">
        <v>427</v>
      </c>
      <c r="F632" s="170" t="s">
        <v>45</v>
      </c>
      <c r="G632" s="6">
        <v>28878</v>
      </c>
      <c r="H632" s="170" t="s">
        <v>434</v>
      </c>
      <c r="I632" s="170" t="s">
        <v>48</v>
      </c>
      <c r="J632" s="182" t="s">
        <v>2052</v>
      </c>
      <c r="K632" s="182" t="s">
        <v>2810</v>
      </c>
    </row>
    <row r="633" spans="1:11" ht="21" customHeight="1" x14ac:dyDescent="0.25">
      <c r="A633" s="200"/>
      <c r="B633" s="182"/>
      <c r="C633" s="183"/>
      <c r="D633" s="184"/>
      <c r="E633" s="182"/>
      <c r="F633" s="170" t="s">
        <v>398</v>
      </c>
      <c r="G633" s="6">
        <v>12526</v>
      </c>
      <c r="H633" s="170" t="s">
        <v>435</v>
      </c>
      <c r="I633" s="170" t="s">
        <v>48</v>
      </c>
      <c r="J633" s="182"/>
      <c r="K633" s="182"/>
    </row>
    <row r="634" spans="1:11" ht="21" customHeight="1" x14ac:dyDescent="0.25">
      <c r="A634" s="199" t="s">
        <v>22</v>
      </c>
      <c r="B634" s="182">
        <v>1</v>
      </c>
      <c r="C634" s="183" t="s">
        <v>448</v>
      </c>
      <c r="D634" s="184">
        <v>38644686</v>
      </c>
      <c r="E634" s="182" t="s">
        <v>394</v>
      </c>
      <c r="F634" s="170" t="s">
        <v>45</v>
      </c>
      <c r="G634" s="6" t="s">
        <v>449</v>
      </c>
      <c r="H634" s="170" t="s">
        <v>450</v>
      </c>
      <c r="I634" s="170" t="s">
        <v>451</v>
      </c>
      <c r="J634" s="182" t="s">
        <v>2052</v>
      </c>
      <c r="K634" s="182" t="s">
        <v>2799</v>
      </c>
    </row>
    <row r="635" spans="1:11" ht="21" customHeight="1" x14ac:dyDescent="0.25">
      <c r="A635" s="207"/>
      <c r="B635" s="182"/>
      <c r="C635" s="183"/>
      <c r="D635" s="184"/>
      <c r="E635" s="182"/>
      <c r="F635" s="170" t="s">
        <v>156</v>
      </c>
      <c r="G635" s="188" t="s">
        <v>109</v>
      </c>
      <c r="H635" s="188"/>
      <c r="I635" s="170" t="s">
        <v>451</v>
      </c>
      <c r="J635" s="182"/>
      <c r="K635" s="182"/>
    </row>
    <row r="636" spans="1:11" ht="21" customHeight="1" x14ac:dyDescent="0.25">
      <c r="A636" s="207"/>
      <c r="B636" s="182">
        <v>2</v>
      </c>
      <c r="C636" s="183" t="s">
        <v>536</v>
      </c>
      <c r="D636" s="184" t="s">
        <v>2731</v>
      </c>
      <c r="E636" s="182" t="s">
        <v>521</v>
      </c>
      <c r="F636" s="170" t="s">
        <v>45</v>
      </c>
      <c r="G636" s="6" t="s">
        <v>526</v>
      </c>
      <c r="H636" s="170" t="s">
        <v>527</v>
      </c>
      <c r="I636" s="170" t="s">
        <v>48</v>
      </c>
      <c r="J636" s="182" t="s">
        <v>2052</v>
      </c>
      <c r="K636" s="182" t="s">
        <v>2784</v>
      </c>
    </row>
    <row r="637" spans="1:11" ht="21" customHeight="1" x14ac:dyDescent="0.25">
      <c r="A637" s="207"/>
      <c r="B637" s="182"/>
      <c r="C637" s="183"/>
      <c r="D637" s="184"/>
      <c r="E637" s="182"/>
      <c r="F637" s="170" t="s">
        <v>156</v>
      </c>
      <c r="G637" s="6" t="s">
        <v>528</v>
      </c>
      <c r="H637" s="170" t="s">
        <v>529</v>
      </c>
      <c r="I637" s="170" t="s">
        <v>48</v>
      </c>
      <c r="J637" s="182"/>
      <c r="K637" s="182"/>
    </row>
    <row r="638" spans="1:11" ht="21" customHeight="1" x14ac:dyDescent="0.25">
      <c r="A638" s="207"/>
      <c r="B638" s="182">
        <v>3</v>
      </c>
      <c r="C638" s="183" t="s">
        <v>1440</v>
      </c>
      <c r="D638" s="184" t="s">
        <v>2732</v>
      </c>
      <c r="E638" s="182" t="s">
        <v>1441</v>
      </c>
      <c r="F638" s="170" t="s">
        <v>45</v>
      </c>
      <c r="G638" s="10" t="s">
        <v>1442</v>
      </c>
      <c r="H638" s="10" t="s">
        <v>453</v>
      </c>
      <c r="I638" s="170" t="s">
        <v>48</v>
      </c>
      <c r="J638" s="188" t="s">
        <v>2052</v>
      </c>
      <c r="K638" s="182" t="s">
        <v>2784</v>
      </c>
    </row>
    <row r="639" spans="1:11" ht="21" customHeight="1" x14ac:dyDescent="0.25">
      <c r="A639" s="207"/>
      <c r="B639" s="182"/>
      <c r="C639" s="183"/>
      <c r="D639" s="184"/>
      <c r="E639" s="182"/>
      <c r="F639" s="170" t="s">
        <v>156</v>
      </c>
      <c r="G639" s="15" t="s">
        <v>1443</v>
      </c>
      <c r="H639" s="18" t="s">
        <v>589</v>
      </c>
      <c r="I639" s="170" t="s">
        <v>48</v>
      </c>
      <c r="J639" s="188"/>
      <c r="K639" s="182"/>
    </row>
    <row r="640" spans="1:11" ht="21" customHeight="1" x14ac:dyDescent="0.25">
      <c r="A640" s="207"/>
      <c r="B640" s="182">
        <v>4</v>
      </c>
      <c r="C640" s="183" t="s">
        <v>1391</v>
      </c>
      <c r="D640" s="184" t="s">
        <v>2733</v>
      </c>
      <c r="E640" s="182" t="s">
        <v>1392</v>
      </c>
      <c r="F640" s="170" t="s">
        <v>45</v>
      </c>
      <c r="G640" s="10" t="s">
        <v>1393</v>
      </c>
      <c r="H640" s="10" t="s">
        <v>453</v>
      </c>
      <c r="I640" s="170" t="s">
        <v>48</v>
      </c>
      <c r="J640" s="182" t="s">
        <v>2052</v>
      </c>
      <c r="K640" s="182" t="s">
        <v>2784</v>
      </c>
    </row>
    <row r="641" spans="1:11" ht="21" customHeight="1" x14ac:dyDescent="0.25">
      <c r="A641" s="207"/>
      <c r="B641" s="182"/>
      <c r="C641" s="183"/>
      <c r="D641" s="184"/>
      <c r="E641" s="182"/>
      <c r="F641" s="170" t="s">
        <v>156</v>
      </c>
      <c r="G641" s="15" t="s">
        <v>1394</v>
      </c>
      <c r="H641" s="18" t="s">
        <v>1044</v>
      </c>
      <c r="I641" s="170" t="s">
        <v>48</v>
      </c>
      <c r="J641" s="182"/>
      <c r="K641" s="182"/>
    </row>
    <row r="642" spans="1:11" ht="21" customHeight="1" x14ac:dyDescent="0.25">
      <c r="A642" s="207"/>
      <c r="B642" s="182">
        <v>5</v>
      </c>
      <c r="C642" s="183" t="s">
        <v>1380</v>
      </c>
      <c r="D642" s="184" t="s">
        <v>2734</v>
      </c>
      <c r="E642" s="182" t="s">
        <v>1381</v>
      </c>
      <c r="F642" s="170" t="s">
        <v>45</v>
      </c>
      <c r="G642" s="10" t="s">
        <v>1382</v>
      </c>
      <c r="H642" s="7" t="s">
        <v>1383</v>
      </c>
      <c r="I642" s="170" t="s">
        <v>48</v>
      </c>
      <c r="J642" s="182" t="s">
        <v>2052</v>
      </c>
      <c r="K642" s="182" t="s">
        <v>2784</v>
      </c>
    </row>
    <row r="643" spans="1:11" ht="21" customHeight="1" x14ac:dyDescent="0.25">
      <c r="A643" s="207"/>
      <c r="B643" s="182"/>
      <c r="C643" s="183"/>
      <c r="D643" s="184"/>
      <c r="E643" s="182"/>
      <c r="F643" s="170" t="s">
        <v>156</v>
      </c>
      <c r="G643" s="10" t="s">
        <v>1582</v>
      </c>
      <c r="H643" s="7" t="s">
        <v>1119</v>
      </c>
      <c r="I643" s="170" t="s">
        <v>48</v>
      </c>
      <c r="J643" s="182"/>
      <c r="K643" s="182"/>
    </row>
    <row r="644" spans="1:11" ht="21" customHeight="1" x14ac:dyDescent="0.25">
      <c r="A644" s="207"/>
      <c r="B644" s="182">
        <v>6</v>
      </c>
      <c r="C644" s="183" t="s">
        <v>1975</v>
      </c>
      <c r="D644" s="184" t="s">
        <v>2735</v>
      </c>
      <c r="E644" s="182" t="s">
        <v>1976</v>
      </c>
      <c r="F644" s="170" t="s">
        <v>45</v>
      </c>
      <c r="G644" s="10" t="s">
        <v>1977</v>
      </c>
      <c r="H644" s="7" t="s">
        <v>833</v>
      </c>
      <c r="I644" s="170" t="s">
        <v>48</v>
      </c>
      <c r="J644" s="182" t="s">
        <v>2052</v>
      </c>
      <c r="K644" s="182" t="s">
        <v>2800</v>
      </c>
    </row>
    <row r="645" spans="1:11" ht="21" customHeight="1" x14ac:dyDescent="0.25">
      <c r="A645" s="200"/>
      <c r="B645" s="182"/>
      <c r="C645" s="183"/>
      <c r="D645" s="184"/>
      <c r="E645" s="182"/>
      <c r="F645" s="170" t="s">
        <v>156</v>
      </c>
      <c r="G645" s="10" t="s">
        <v>1978</v>
      </c>
      <c r="H645" s="7" t="s">
        <v>1979</v>
      </c>
      <c r="I645" s="170" t="s">
        <v>48</v>
      </c>
      <c r="J645" s="182"/>
      <c r="K645" s="182"/>
    </row>
    <row r="646" spans="1:11" ht="21" customHeight="1" x14ac:dyDescent="0.25">
      <c r="A646" s="199" t="s">
        <v>21</v>
      </c>
      <c r="B646" s="182">
        <v>1</v>
      </c>
      <c r="C646" s="183" t="s">
        <v>356</v>
      </c>
      <c r="D646" s="184" t="s">
        <v>2736</v>
      </c>
      <c r="E646" s="182" t="s">
        <v>357</v>
      </c>
      <c r="F646" s="170" t="s">
        <v>45</v>
      </c>
      <c r="G646" s="6" t="s">
        <v>358</v>
      </c>
      <c r="H646" s="170" t="s">
        <v>134</v>
      </c>
      <c r="I646" s="170" t="s">
        <v>48</v>
      </c>
      <c r="J646" s="188" t="s">
        <v>2052</v>
      </c>
      <c r="K646" s="182" t="s">
        <v>2800</v>
      </c>
    </row>
    <row r="647" spans="1:11" ht="21" customHeight="1" x14ac:dyDescent="0.25">
      <c r="A647" s="207"/>
      <c r="B647" s="182"/>
      <c r="C647" s="183"/>
      <c r="D647" s="184"/>
      <c r="E647" s="182"/>
      <c r="F647" s="170" t="s">
        <v>193</v>
      </c>
      <c r="G647" s="6">
        <v>10126</v>
      </c>
      <c r="H647" s="170" t="s">
        <v>359</v>
      </c>
      <c r="I647" s="170" t="s">
        <v>48</v>
      </c>
      <c r="J647" s="188"/>
      <c r="K647" s="182"/>
    </row>
    <row r="648" spans="1:11" ht="21" customHeight="1" x14ac:dyDescent="0.25">
      <c r="A648" s="207"/>
      <c r="B648" s="182">
        <v>2</v>
      </c>
      <c r="C648" s="183" t="s">
        <v>1578</v>
      </c>
      <c r="D648" s="184" t="s">
        <v>2737</v>
      </c>
      <c r="E648" s="182" t="s">
        <v>1579</v>
      </c>
      <c r="F648" s="170" t="s">
        <v>45</v>
      </c>
      <c r="G648" s="10" t="s">
        <v>1580</v>
      </c>
      <c r="H648" s="7" t="s">
        <v>1436</v>
      </c>
      <c r="I648" s="170" t="s">
        <v>48</v>
      </c>
      <c r="J648" s="188" t="s">
        <v>2052</v>
      </c>
      <c r="K648" s="182" t="s">
        <v>2773</v>
      </c>
    </row>
    <row r="649" spans="1:11" ht="21" customHeight="1" x14ac:dyDescent="0.25">
      <c r="A649" s="207"/>
      <c r="B649" s="182"/>
      <c r="C649" s="183"/>
      <c r="D649" s="184"/>
      <c r="E649" s="182"/>
      <c r="F649" s="170" t="s">
        <v>156</v>
      </c>
      <c r="G649" s="7" t="s">
        <v>1581</v>
      </c>
      <c r="H649" s="7" t="s">
        <v>1476</v>
      </c>
      <c r="I649" s="170" t="s">
        <v>48</v>
      </c>
      <c r="J649" s="188"/>
      <c r="K649" s="182"/>
    </row>
    <row r="650" spans="1:11" ht="21" customHeight="1" x14ac:dyDescent="0.25">
      <c r="A650" s="207"/>
      <c r="B650" s="182">
        <v>3</v>
      </c>
      <c r="C650" s="183" t="s">
        <v>1619</v>
      </c>
      <c r="D650" s="184" t="s">
        <v>2738</v>
      </c>
      <c r="E650" s="182" t="s">
        <v>1618</v>
      </c>
      <c r="F650" s="170" t="s">
        <v>45</v>
      </c>
      <c r="G650" s="7" t="s">
        <v>1620</v>
      </c>
      <c r="H650" s="7" t="s">
        <v>1621</v>
      </c>
      <c r="I650" s="170" t="s">
        <v>175</v>
      </c>
      <c r="J650" s="188" t="s">
        <v>2052</v>
      </c>
      <c r="K650" s="182" t="s">
        <v>2795</v>
      </c>
    </row>
    <row r="651" spans="1:11" ht="21" customHeight="1" x14ac:dyDescent="0.25">
      <c r="A651" s="207"/>
      <c r="B651" s="182"/>
      <c r="C651" s="183"/>
      <c r="D651" s="184"/>
      <c r="E651" s="182"/>
      <c r="F651" s="170" t="s">
        <v>156</v>
      </c>
      <c r="G651" s="7" t="s">
        <v>1620</v>
      </c>
      <c r="H651" s="7" t="s">
        <v>1622</v>
      </c>
      <c r="I651" s="170" t="s">
        <v>175</v>
      </c>
      <c r="J651" s="188"/>
      <c r="K651" s="182"/>
    </row>
    <row r="652" spans="1:11" ht="21" customHeight="1" x14ac:dyDescent="0.25">
      <c r="A652" s="207"/>
      <c r="B652" s="182">
        <v>5</v>
      </c>
      <c r="C652" s="183" t="s">
        <v>1918</v>
      </c>
      <c r="D652" s="184" t="s">
        <v>2739</v>
      </c>
      <c r="E652" s="182" t="s">
        <v>1919</v>
      </c>
      <c r="F652" s="170" t="s">
        <v>45</v>
      </c>
      <c r="G652" s="7" t="s">
        <v>1920</v>
      </c>
      <c r="H652" s="7" t="s">
        <v>1921</v>
      </c>
      <c r="I652" s="170" t="s">
        <v>51</v>
      </c>
      <c r="J652" s="188" t="s">
        <v>2052</v>
      </c>
      <c r="K652" s="182" t="s">
        <v>2795</v>
      </c>
    </row>
    <row r="653" spans="1:11" ht="21" customHeight="1" x14ac:dyDescent="0.25">
      <c r="A653" s="207"/>
      <c r="B653" s="182"/>
      <c r="C653" s="183"/>
      <c r="D653" s="184"/>
      <c r="E653" s="182"/>
      <c r="F653" s="170" t="s">
        <v>156</v>
      </c>
      <c r="G653" s="194" t="s">
        <v>109</v>
      </c>
      <c r="H653" s="194"/>
      <c r="I653" s="170" t="s">
        <v>1367</v>
      </c>
      <c r="J653" s="188"/>
      <c r="K653" s="182"/>
    </row>
    <row r="654" spans="1:11" ht="21" customHeight="1" x14ac:dyDescent="0.25">
      <c r="A654" s="207"/>
      <c r="B654" s="182">
        <v>6</v>
      </c>
      <c r="C654" s="183" t="s">
        <v>548</v>
      </c>
      <c r="D654" s="184" t="s">
        <v>2740</v>
      </c>
      <c r="E654" s="182" t="s">
        <v>2036</v>
      </c>
      <c r="F654" s="170" t="s">
        <v>45</v>
      </c>
      <c r="G654" s="7" t="s">
        <v>2037</v>
      </c>
      <c r="H654" s="7" t="s">
        <v>2038</v>
      </c>
      <c r="I654" s="170" t="s">
        <v>1367</v>
      </c>
      <c r="J654" s="188" t="s">
        <v>2052</v>
      </c>
      <c r="K654" s="182" t="s">
        <v>2795</v>
      </c>
    </row>
    <row r="655" spans="1:11" ht="21" customHeight="1" x14ac:dyDescent="0.25">
      <c r="A655" s="200"/>
      <c r="B655" s="182"/>
      <c r="C655" s="183"/>
      <c r="D655" s="184"/>
      <c r="E655" s="182"/>
      <c r="F655" s="170" t="s">
        <v>156</v>
      </c>
      <c r="G655" s="7" t="s">
        <v>2039</v>
      </c>
      <c r="H655" s="7" t="s">
        <v>2040</v>
      </c>
      <c r="I655" s="170" t="s">
        <v>1367</v>
      </c>
      <c r="J655" s="188"/>
      <c r="K655" s="182"/>
    </row>
    <row r="656" spans="1:11" ht="42.75" customHeight="1" x14ac:dyDescent="0.25">
      <c r="A656" s="199" t="s">
        <v>519</v>
      </c>
      <c r="B656" s="163">
        <v>1</v>
      </c>
      <c r="C656" s="16" t="s">
        <v>744</v>
      </c>
      <c r="D656" s="179" t="str">
        <f>"74372253"</f>
        <v>74372253</v>
      </c>
      <c r="E656" s="168" t="s">
        <v>653</v>
      </c>
      <c r="F656" s="15" t="s">
        <v>45</v>
      </c>
      <c r="G656" s="15" t="s">
        <v>752</v>
      </c>
      <c r="H656" s="15" t="s">
        <v>680</v>
      </c>
      <c r="I656" s="15" t="s">
        <v>51</v>
      </c>
      <c r="J656" s="168" t="s">
        <v>2052</v>
      </c>
      <c r="K656" s="171"/>
    </row>
    <row r="657" spans="1:11" ht="42.75" customHeight="1" x14ac:dyDescent="0.25">
      <c r="A657" s="207"/>
      <c r="B657" s="163">
        <v>2</v>
      </c>
      <c r="C657" s="16" t="s">
        <v>745</v>
      </c>
      <c r="D657" s="179" t="str">
        <f>"13556401"</f>
        <v>13556401</v>
      </c>
      <c r="E657" s="168" t="s">
        <v>653</v>
      </c>
      <c r="F657" s="15" t="s">
        <v>45</v>
      </c>
      <c r="G657" s="16">
        <v>48553</v>
      </c>
      <c r="H657" s="15" t="s">
        <v>753</v>
      </c>
      <c r="I657" s="15" t="s">
        <v>739</v>
      </c>
      <c r="J657" s="168" t="s">
        <v>2052</v>
      </c>
      <c r="K657" s="171"/>
    </row>
    <row r="658" spans="1:11" ht="42.75" customHeight="1" x14ac:dyDescent="0.25">
      <c r="A658" s="207"/>
      <c r="B658" s="163">
        <v>3</v>
      </c>
      <c r="C658" s="16" t="s">
        <v>751</v>
      </c>
      <c r="D658" s="179" t="str">
        <f>"11241067"</f>
        <v>11241067</v>
      </c>
      <c r="E658" s="168" t="s">
        <v>653</v>
      </c>
      <c r="F658" s="15" t="s">
        <v>45</v>
      </c>
      <c r="G658" s="15" t="s">
        <v>754</v>
      </c>
      <c r="H658" s="15" t="s">
        <v>755</v>
      </c>
      <c r="I658" s="15" t="s">
        <v>48</v>
      </c>
      <c r="J658" s="168" t="s">
        <v>2052</v>
      </c>
      <c r="K658" s="171"/>
    </row>
    <row r="659" spans="1:11" ht="42.75" customHeight="1" x14ac:dyDescent="0.25">
      <c r="A659" s="207"/>
      <c r="B659" s="163">
        <v>4</v>
      </c>
      <c r="C659" s="16" t="s">
        <v>747</v>
      </c>
      <c r="D659" s="179" t="str">
        <f>"92402461"</f>
        <v>92402461</v>
      </c>
      <c r="E659" s="168" t="s">
        <v>653</v>
      </c>
      <c r="F659" s="15" t="s">
        <v>45</v>
      </c>
      <c r="G659" s="15" t="s">
        <v>756</v>
      </c>
      <c r="H659" s="15" t="s">
        <v>292</v>
      </c>
      <c r="I659" s="15" t="s">
        <v>48</v>
      </c>
      <c r="J659" s="168" t="s">
        <v>2052</v>
      </c>
      <c r="K659" s="171"/>
    </row>
    <row r="660" spans="1:11" ht="42.75" customHeight="1" x14ac:dyDescent="0.25">
      <c r="A660" s="207"/>
      <c r="B660" s="163">
        <v>5</v>
      </c>
      <c r="C660" s="16" t="s">
        <v>748</v>
      </c>
      <c r="D660" s="179" t="str">
        <f>"86700184"</f>
        <v>86700184</v>
      </c>
      <c r="E660" s="168" t="s">
        <v>653</v>
      </c>
      <c r="F660" s="15" t="s">
        <v>45</v>
      </c>
      <c r="G660" s="15" t="s">
        <v>757</v>
      </c>
      <c r="H660" s="15" t="s">
        <v>758</v>
      </c>
      <c r="I660" s="15" t="s">
        <v>48</v>
      </c>
      <c r="J660" s="168" t="s">
        <v>2052</v>
      </c>
      <c r="K660" s="171"/>
    </row>
    <row r="661" spans="1:11" ht="42.75" customHeight="1" x14ac:dyDescent="0.25">
      <c r="A661" s="207"/>
      <c r="B661" s="163">
        <v>6</v>
      </c>
      <c r="C661" s="16" t="s">
        <v>749</v>
      </c>
      <c r="D661" s="179" t="str">
        <f>"56536560"</f>
        <v>56536560</v>
      </c>
      <c r="E661" s="168" t="s">
        <v>653</v>
      </c>
      <c r="F661" s="15" t="s">
        <v>45</v>
      </c>
      <c r="G661" s="15" t="s">
        <v>759</v>
      </c>
      <c r="H661" s="15" t="s">
        <v>760</v>
      </c>
      <c r="I661" s="15" t="s">
        <v>47</v>
      </c>
      <c r="J661" s="168" t="s">
        <v>2052</v>
      </c>
      <c r="K661" s="171"/>
    </row>
    <row r="662" spans="1:11" ht="42.75" customHeight="1" x14ac:dyDescent="0.25">
      <c r="A662" s="207"/>
      <c r="B662" s="163">
        <v>7</v>
      </c>
      <c r="C662" s="16" t="s">
        <v>750</v>
      </c>
      <c r="D662" s="179" t="str">
        <f>"06070768"</f>
        <v>06070768</v>
      </c>
      <c r="E662" s="168" t="s">
        <v>653</v>
      </c>
      <c r="F662" s="15" t="s">
        <v>45</v>
      </c>
      <c r="G662" s="15" t="s">
        <v>761</v>
      </c>
      <c r="H662" s="15" t="s">
        <v>762</v>
      </c>
      <c r="I662" s="15" t="s">
        <v>48</v>
      </c>
      <c r="J662" s="168" t="s">
        <v>2052</v>
      </c>
      <c r="K662" s="171"/>
    </row>
    <row r="663" spans="1:11" ht="42.75" customHeight="1" x14ac:dyDescent="0.25">
      <c r="A663" s="207"/>
      <c r="B663" s="163">
        <v>8</v>
      </c>
      <c r="C663" s="16" t="s">
        <v>746</v>
      </c>
      <c r="D663" s="179" t="str">
        <f>"53869926"</f>
        <v>53869926</v>
      </c>
      <c r="E663" s="168" t="s">
        <v>656</v>
      </c>
      <c r="F663" s="15" t="s">
        <v>45</v>
      </c>
      <c r="G663" s="15" t="s">
        <v>763</v>
      </c>
      <c r="H663" s="15" t="s">
        <v>452</v>
      </c>
      <c r="I663" s="15" t="s">
        <v>48</v>
      </c>
      <c r="J663" s="168" t="s">
        <v>2052</v>
      </c>
      <c r="K663" s="171"/>
    </row>
    <row r="664" spans="1:11" ht="42.75" customHeight="1" x14ac:dyDescent="0.25">
      <c r="A664" s="207"/>
      <c r="B664" s="163">
        <v>9</v>
      </c>
      <c r="C664" s="16" t="s">
        <v>813</v>
      </c>
      <c r="D664" s="179" t="str">
        <f>"59005102"</f>
        <v>59005102</v>
      </c>
      <c r="E664" s="168" t="s">
        <v>801</v>
      </c>
      <c r="F664" s="15" t="s">
        <v>45</v>
      </c>
      <c r="G664" s="15" t="s">
        <v>814</v>
      </c>
      <c r="H664" s="15" t="s">
        <v>815</v>
      </c>
      <c r="I664" s="15" t="s">
        <v>48</v>
      </c>
      <c r="J664" s="168" t="s">
        <v>2052</v>
      </c>
      <c r="K664" s="171"/>
    </row>
    <row r="665" spans="1:11" ht="42.75" customHeight="1" x14ac:dyDescent="0.25">
      <c r="A665" s="207"/>
      <c r="B665" s="163">
        <v>10</v>
      </c>
      <c r="C665" s="16" t="s">
        <v>1293</v>
      </c>
      <c r="D665" s="179" t="str">
        <f>"97273201"</f>
        <v>97273201</v>
      </c>
      <c r="E665" s="168" t="s">
        <v>1067</v>
      </c>
      <c r="F665" s="15" t="s">
        <v>45</v>
      </c>
      <c r="G665" s="15" t="s">
        <v>1294</v>
      </c>
      <c r="H665" s="15" t="s">
        <v>1295</v>
      </c>
      <c r="I665" s="15" t="s">
        <v>48</v>
      </c>
      <c r="J665" s="168" t="s">
        <v>2052</v>
      </c>
      <c r="K665" s="171"/>
    </row>
    <row r="666" spans="1:11" ht="42.75" customHeight="1" x14ac:dyDescent="0.25">
      <c r="A666" s="207"/>
      <c r="B666" s="163">
        <v>11</v>
      </c>
      <c r="C666" s="16" t="s">
        <v>1296</v>
      </c>
      <c r="D666" s="179" t="str">
        <f>"95206410"</f>
        <v>95206410</v>
      </c>
      <c r="E666" s="168" t="s">
        <v>1067</v>
      </c>
      <c r="F666" s="15" t="s">
        <v>45</v>
      </c>
      <c r="G666" s="15" t="s">
        <v>1297</v>
      </c>
      <c r="H666" s="15" t="s">
        <v>1298</v>
      </c>
      <c r="I666" s="15" t="s">
        <v>48</v>
      </c>
      <c r="J666" s="168" t="s">
        <v>2052</v>
      </c>
      <c r="K666" s="171"/>
    </row>
    <row r="667" spans="1:11" ht="42.75" customHeight="1" x14ac:dyDescent="0.25">
      <c r="A667" s="207"/>
      <c r="B667" s="163">
        <v>12</v>
      </c>
      <c r="C667" s="16" t="s">
        <v>1299</v>
      </c>
      <c r="D667" s="179" t="str">
        <f>"79361461"</f>
        <v>79361461</v>
      </c>
      <c r="E667" s="168" t="s">
        <v>1067</v>
      </c>
      <c r="F667" s="15" t="s">
        <v>45</v>
      </c>
      <c r="G667" s="15" t="s">
        <v>1300</v>
      </c>
      <c r="H667" s="15" t="s">
        <v>1301</v>
      </c>
      <c r="I667" s="15" t="s">
        <v>51</v>
      </c>
      <c r="J667" s="168" t="s">
        <v>2052</v>
      </c>
      <c r="K667" s="171"/>
    </row>
    <row r="668" spans="1:11" ht="42.75" customHeight="1" x14ac:dyDescent="0.25">
      <c r="A668" s="207"/>
      <c r="B668" s="163">
        <v>13</v>
      </c>
      <c r="C668" s="16" t="s">
        <v>1302</v>
      </c>
      <c r="D668" s="179" t="str">
        <f>"97974642"</f>
        <v>97974642</v>
      </c>
      <c r="E668" s="168" t="s">
        <v>1067</v>
      </c>
      <c r="F668" s="15" t="s">
        <v>45</v>
      </c>
      <c r="G668" s="15" t="s">
        <v>1303</v>
      </c>
      <c r="H668" s="15" t="s">
        <v>1304</v>
      </c>
      <c r="I668" s="15" t="s">
        <v>48</v>
      </c>
      <c r="J668" s="168" t="s">
        <v>2052</v>
      </c>
      <c r="K668" s="171"/>
    </row>
    <row r="669" spans="1:11" ht="42.75" customHeight="1" x14ac:dyDescent="0.25">
      <c r="A669" s="207"/>
      <c r="B669" s="163">
        <v>14</v>
      </c>
      <c r="C669" s="16" t="s">
        <v>1305</v>
      </c>
      <c r="D669" s="179" t="str">
        <f>"34090418"</f>
        <v>34090418</v>
      </c>
      <c r="E669" s="168" t="s">
        <v>1067</v>
      </c>
      <c r="F669" s="15" t="s">
        <v>45</v>
      </c>
      <c r="G669" s="15" t="s">
        <v>1306</v>
      </c>
      <c r="H669" s="15" t="s">
        <v>998</v>
      </c>
      <c r="I669" s="15" t="s">
        <v>48</v>
      </c>
      <c r="J669" s="168" t="s">
        <v>2052</v>
      </c>
      <c r="K669" s="171"/>
    </row>
    <row r="670" spans="1:11" ht="42.75" customHeight="1" x14ac:dyDescent="0.25">
      <c r="A670" s="207"/>
      <c r="B670" s="163">
        <v>15</v>
      </c>
      <c r="C670" s="16" t="s">
        <v>1115</v>
      </c>
      <c r="D670" s="179" t="str">
        <f>"03298738"</f>
        <v>03298738</v>
      </c>
      <c r="E670" s="168" t="s">
        <v>1067</v>
      </c>
      <c r="F670" s="15" t="s">
        <v>45</v>
      </c>
      <c r="G670" s="16" t="s">
        <v>1116</v>
      </c>
      <c r="H670" s="15" t="s">
        <v>1075</v>
      </c>
      <c r="I670" s="15" t="s">
        <v>48</v>
      </c>
      <c r="J670" s="168" t="s">
        <v>2052</v>
      </c>
      <c r="K670" s="171"/>
    </row>
    <row r="671" spans="1:11" ht="42.75" customHeight="1" x14ac:dyDescent="0.25">
      <c r="A671" s="207"/>
      <c r="B671" s="163">
        <v>16</v>
      </c>
      <c r="C671" s="16" t="s">
        <v>1078</v>
      </c>
      <c r="D671" s="179" t="str">
        <f>"34977917"</f>
        <v>34977917</v>
      </c>
      <c r="E671" s="168" t="s">
        <v>1079</v>
      </c>
      <c r="F671" s="15" t="s">
        <v>45</v>
      </c>
      <c r="G671" s="16">
        <v>97845</v>
      </c>
      <c r="H671" s="15" t="s">
        <v>1080</v>
      </c>
      <c r="I671" s="15" t="s">
        <v>167</v>
      </c>
      <c r="J671" s="168" t="s">
        <v>2052</v>
      </c>
      <c r="K671" s="171"/>
    </row>
    <row r="672" spans="1:11" ht="42.75" customHeight="1" x14ac:dyDescent="0.25">
      <c r="A672" s="207"/>
      <c r="B672" s="163">
        <v>17</v>
      </c>
      <c r="C672" s="16" t="s">
        <v>1307</v>
      </c>
      <c r="D672" s="179" t="str">
        <f>"79361461"</f>
        <v>79361461</v>
      </c>
      <c r="E672" s="168" t="s">
        <v>1074</v>
      </c>
      <c r="F672" s="15" t="s">
        <v>45</v>
      </c>
      <c r="G672" s="16" t="s">
        <v>1308</v>
      </c>
      <c r="H672" s="15" t="s">
        <v>738</v>
      </c>
      <c r="I672" s="15" t="s">
        <v>95</v>
      </c>
      <c r="J672" s="168" t="s">
        <v>2052</v>
      </c>
      <c r="K672" s="171"/>
    </row>
    <row r="673" spans="1:11" ht="42.75" customHeight="1" x14ac:dyDescent="0.25">
      <c r="A673" s="207"/>
      <c r="B673" s="163">
        <v>18</v>
      </c>
      <c r="C673" s="16" t="s">
        <v>1086</v>
      </c>
      <c r="D673" s="179" t="str">
        <f>"38486618"</f>
        <v>38486618</v>
      </c>
      <c r="E673" s="168" t="s">
        <v>1087</v>
      </c>
      <c r="F673" s="15" t="s">
        <v>45</v>
      </c>
      <c r="G673" s="16">
        <v>48375</v>
      </c>
      <c r="H673" s="15" t="s">
        <v>1088</v>
      </c>
      <c r="I673" s="15" t="s">
        <v>48</v>
      </c>
      <c r="J673" s="168" t="s">
        <v>2052</v>
      </c>
      <c r="K673" s="171"/>
    </row>
    <row r="674" spans="1:11" ht="42.75" customHeight="1" x14ac:dyDescent="0.25">
      <c r="A674" s="207"/>
      <c r="B674" s="163">
        <v>19</v>
      </c>
      <c r="C674" s="172" t="s">
        <v>1744</v>
      </c>
      <c r="D674" s="179" t="str">
        <f>"30346214"</f>
        <v>30346214</v>
      </c>
      <c r="E674" s="168" t="s">
        <v>1603</v>
      </c>
      <c r="F674" s="15" t="s">
        <v>45</v>
      </c>
      <c r="G674" s="16" t="s">
        <v>1901</v>
      </c>
      <c r="H674" s="15" t="s">
        <v>1124</v>
      </c>
      <c r="I674" s="15" t="s">
        <v>1242</v>
      </c>
      <c r="J674" s="168" t="s">
        <v>2052</v>
      </c>
      <c r="K674" s="171"/>
    </row>
    <row r="675" spans="1:11" ht="42.75" customHeight="1" x14ac:dyDescent="0.25">
      <c r="A675" s="207"/>
      <c r="B675" s="163">
        <v>20</v>
      </c>
      <c r="C675" s="172" t="s">
        <v>1745</v>
      </c>
      <c r="D675" s="179" t="str">
        <f>"94870815"</f>
        <v>94870815</v>
      </c>
      <c r="E675" s="168" t="s">
        <v>1617</v>
      </c>
      <c r="F675" s="15" t="s">
        <v>45</v>
      </c>
      <c r="G675" s="16" t="s">
        <v>1787</v>
      </c>
      <c r="H675" s="15" t="s">
        <v>1788</v>
      </c>
      <c r="I675" s="15" t="s">
        <v>48</v>
      </c>
      <c r="J675" s="168" t="s">
        <v>2052</v>
      </c>
      <c r="K675" s="171"/>
    </row>
    <row r="676" spans="1:11" ht="42.75" customHeight="1" x14ac:dyDescent="0.25">
      <c r="A676" s="207"/>
      <c r="B676" s="163">
        <v>21</v>
      </c>
      <c r="C676" s="172" t="s">
        <v>1746</v>
      </c>
      <c r="D676" s="179" t="str">
        <f>"83922735"</f>
        <v>83922735</v>
      </c>
      <c r="E676" s="168" t="s">
        <v>1617</v>
      </c>
      <c r="F676" s="15" t="s">
        <v>45</v>
      </c>
      <c r="G676" s="16" t="s">
        <v>1869</v>
      </c>
      <c r="H676" s="15" t="s">
        <v>1515</v>
      </c>
      <c r="I676" s="15" t="s">
        <v>1792</v>
      </c>
      <c r="J676" s="168" t="s">
        <v>2052</v>
      </c>
      <c r="K676" s="171"/>
    </row>
    <row r="677" spans="1:11" ht="42.75" customHeight="1" x14ac:dyDescent="0.25">
      <c r="A677" s="207"/>
      <c r="B677" s="163">
        <v>22</v>
      </c>
      <c r="C677" s="172" t="s">
        <v>1747</v>
      </c>
      <c r="D677" s="179" t="str">
        <f>"36125787"</f>
        <v>36125787</v>
      </c>
      <c r="E677" s="168" t="s">
        <v>1629</v>
      </c>
      <c r="F677" s="15" t="s">
        <v>45</v>
      </c>
      <c r="G677" s="16">
        <v>40706</v>
      </c>
      <c r="H677" s="15" t="s">
        <v>1796</v>
      </c>
      <c r="I677" s="15" t="s">
        <v>48</v>
      </c>
      <c r="J677" s="168" t="s">
        <v>2052</v>
      </c>
      <c r="K677" s="171"/>
    </row>
    <row r="678" spans="1:11" ht="42.75" customHeight="1" x14ac:dyDescent="0.25">
      <c r="A678" s="207"/>
      <c r="B678" s="163">
        <v>23</v>
      </c>
      <c r="C678" s="172" t="s">
        <v>1748</v>
      </c>
      <c r="D678" s="179" t="str">
        <f>"04677578"</f>
        <v>04677578</v>
      </c>
      <c r="E678" s="168" t="s">
        <v>1617</v>
      </c>
      <c r="F678" s="15" t="s">
        <v>45</v>
      </c>
      <c r="G678" s="16" t="s">
        <v>1800</v>
      </c>
      <c r="H678" s="15" t="s">
        <v>1801</v>
      </c>
      <c r="I678" s="15" t="s">
        <v>51</v>
      </c>
      <c r="J678" s="168" t="s">
        <v>2052</v>
      </c>
      <c r="K678" s="171"/>
    </row>
    <row r="679" spans="1:11" ht="42.75" customHeight="1" x14ac:dyDescent="0.25">
      <c r="A679" s="207"/>
      <c r="B679" s="163">
        <v>24</v>
      </c>
      <c r="C679" s="172" t="s">
        <v>1749</v>
      </c>
      <c r="D679" s="179" t="str">
        <f>"00652714"</f>
        <v>00652714</v>
      </c>
      <c r="E679" s="168" t="s">
        <v>1750</v>
      </c>
      <c r="F679" s="15" t="s">
        <v>45</v>
      </c>
      <c r="G679" s="16">
        <v>45898</v>
      </c>
      <c r="H679" s="15" t="s">
        <v>1786</v>
      </c>
      <c r="I679" s="15" t="s">
        <v>48</v>
      </c>
      <c r="J679" s="168" t="s">
        <v>2052</v>
      </c>
      <c r="K679" s="171"/>
    </row>
    <row r="680" spans="1:11" ht="42.75" customHeight="1" x14ac:dyDescent="0.25">
      <c r="A680" s="207"/>
      <c r="B680" s="163">
        <v>25</v>
      </c>
      <c r="C680" s="172" t="s">
        <v>1751</v>
      </c>
      <c r="D680" s="179" t="str">
        <f>"47084553"</f>
        <v>47084553</v>
      </c>
      <c r="E680" s="168" t="s">
        <v>1617</v>
      </c>
      <c r="F680" s="15" t="s">
        <v>45</v>
      </c>
      <c r="G680" s="16">
        <v>46687</v>
      </c>
      <c r="H680" s="15" t="s">
        <v>1799</v>
      </c>
      <c r="I680" s="15" t="s">
        <v>48</v>
      </c>
      <c r="J680" s="168" t="s">
        <v>2052</v>
      </c>
      <c r="K680" s="171"/>
    </row>
    <row r="681" spans="1:11" ht="42.75" customHeight="1" x14ac:dyDescent="0.25">
      <c r="A681" s="207"/>
      <c r="B681" s="163">
        <v>26</v>
      </c>
      <c r="C681" s="172" t="s">
        <v>1752</v>
      </c>
      <c r="D681" s="179" t="str">
        <f>"10204074"</f>
        <v>10204074</v>
      </c>
      <c r="E681" s="168" t="s">
        <v>1617</v>
      </c>
      <c r="F681" s="15" t="s">
        <v>45</v>
      </c>
      <c r="G681" s="16">
        <v>28603</v>
      </c>
      <c r="H681" s="15" t="s">
        <v>1804</v>
      </c>
      <c r="I681" s="15" t="s">
        <v>1805</v>
      </c>
      <c r="J681" s="168" t="s">
        <v>2052</v>
      </c>
      <c r="K681" s="171"/>
    </row>
    <row r="682" spans="1:11" ht="42.75" customHeight="1" x14ac:dyDescent="0.25">
      <c r="A682" s="200"/>
      <c r="B682" s="163">
        <v>27</v>
      </c>
      <c r="C682" s="172" t="s">
        <v>1753</v>
      </c>
      <c r="D682" s="179" t="str">
        <f>"20189968"</f>
        <v>20189968</v>
      </c>
      <c r="E682" s="168" t="s">
        <v>1617</v>
      </c>
      <c r="F682" s="15" t="s">
        <v>45</v>
      </c>
      <c r="G682" s="16" t="s">
        <v>1797</v>
      </c>
      <c r="H682" s="15" t="s">
        <v>1798</v>
      </c>
      <c r="I682" s="15" t="s">
        <v>1792</v>
      </c>
      <c r="J682" s="168" t="s">
        <v>2052</v>
      </c>
      <c r="K682" s="171"/>
    </row>
    <row r="683" spans="1:11" ht="42.75" customHeight="1" x14ac:dyDescent="0.25">
      <c r="A683" s="204" t="s">
        <v>88</v>
      </c>
      <c r="B683" s="205"/>
      <c r="C683" s="205"/>
      <c r="D683" s="205"/>
      <c r="E683" s="206"/>
      <c r="F683" s="190" t="s">
        <v>152</v>
      </c>
      <c r="G683" s="190"/>
      <c r="H683" s="190"/>
      <c r="I683" s="190"/>
      <c r="J683" s="8"/>
      <c r="K683" s="166"/>
    </row>
    <row r="684" spans="1:11" ht="42.75" customHeight="1" x14ac:dyDescent="0.25">
      <c r="A684" s="3" t="s">
        <v>15</v>
      </c>
      <c r="B684" s="165" t="s">
        <v>12</v>
      </c>
      <c r="C684" s="3" t="s">
        <v>14</v>
      </c>
      <c r="D684" s="178" t="s">
        <v>2049</v>
      </c>
      <c r="E684" s="165" t="s">
        <v>8</v>
      </c>
      <c r="F684" s="4" t="s">
        <v>44</v>
      </c>
      <c r="G684" s="4" t="s">
        <v>41</v>
      </c>
      <c r="H684" s="5" t="s">
        <v>42</v>
      </c>
      <c r="I684" s="3" t="s">
        <v>43</v>
      </c>
      <c r="J684" s="165" t="s">
        <v>91</v>
      </c>
      <c r="K684" s="166" t="s">
        <v>2816</v>
      </c>
    </row>
    <row r="685" spans="1:11" ht="24.75" customHeight="1" x14ac:dyDescent="0.25">
      <c r="A685" s="199" t="s">
        <v>19</v>
      </c>
      <c r="B685" s="182">
        <v>1</v>
      </c>
      <c r="C685" s="183" t="s">
        <v>475</v>
      </c>
      <c r="D685" s="184" t="str">
        <f>"82772622"</f>
        <v>82772622</v>
      </c>
      <c r="E685" s="182" t="s">
        <v>238</v>
      </c>
      <c r="F685" s="170" t="s">
        <v>45</v>
      </c>
      <c r="G685" s="6">
        <v>13739</v>
      </c>
      <c r="H685" s="7" t="s">
        <v>240</v>
      </c>
      <c r="I685" s="170" t="s">
        <v>48</v>
      </c>
      <c r="J685" s="182" t="s">
        <v>2052</v>
      </c>
      <c r="K685" s="182" t="s">
        <v>2797</v>
      </c>
    </row>
    <row r="686" spans="1:11" ht="24.75" customHeight="1" x14ac:dyDescent="0.25">
      <c r="A686" s="207"/>
      <c r="B686" s="182"/>
      <c r="C686" s="183"/>
      <c r="D686" s="184"/>
      <c r="E686" s="182"/>
      <c r="F686" s="170" t="s">
        <v>46</v>
      </c>
      <c r="G686" s="170" t="s">
        <v>241</v>
      </c>
      <c r="H686" s="7" t="s">
        <v>242</v>
      </c>
      <c r="I686" s="170" t="s">
        <v>48</v>
      </c>
      <c r="J686" s="182"/>
      <c r="K686" s="182"/>
    </row>
    <row r="687" spans="1:11" ht="24.75" customHeight="1" x14ac:dyDescent="0.25">
      <c r="A687" s="207"/>
      <c r="B687" s="182">
        <v>2</v>
      </c>
      <c r="C687" s="183" t="s">
        <v>478</v>
      </c>
      <c r="D687" s="184" t="str">
        <f>"41866364"</f>
        <v>41866364</v>
      </c>
      <c r="E687" s="182" t="s">
        <v>476</v>
      </c>
      <c r="F687" s="170" t="s">
        <v>45</v>
      </c>
      <c r="G687" s="6" t="s">
        <v>479</v>
      </c>
      <c r="H687" s="7" t="s">
        <v>480</v>
      </c>
      <c r="I687" s="170" t="s">
        <v>95</v>
      </c>
      <c r="J687" s="188" t="s">
        <v>2052</v>
      </c>
      <c r="K687" s="182" t="s">
        <v>2813</v>
      </c>
    </row>
    <row r="688" spans="1:11" ht="24.75" customHeight="1" x14ac:dyDescent="0.25">
      <c r="A688" s="207"/>
      <c r="B688" s="182"/>
      <c r="C688" s="183"/>
      <c r="D688" s="184"/>
      <c r="E688" s="182"/>
      <c r="F688" s="170" t="s">
        <v>164</v>
      </c>
      <c r="G688" s="6" t="s">
        <v>479</v>
      </c>
      <c r="H688" s="7" t="s">
        <v>480</v>
      </c>
      <c r="I688" s="170" t="s">
        <v>95</v>
      </c>
      <c r="J688" s="188"/>
      <c r="K688" s="182"/>
    </row>
    <row r="689" spans="1:11" ht="24.75" customHeight="1" x14ac:dyDescent="0.25">
      <c r="A689" s="207"/>
      <c r="B689" s="182">
        <v>3</v>
      </c>
      <c r="C689" s="183" t="s">
        <v>593</v>
      </c>
      <c r="D689" s="184" t="str">
        <f>"36805605"</f>
        <v>36805605</v>
      </c>
      <c r="E689" s="182" t="s">
        <v>589</v>
      </c>
      <c r="F689" s="170" t="s">
        <v>45</v>
      </c>
      <c r="G689" s="6" t="s">
        <v>594</v>
      </c>
      <c r="H689" s="7" t="s">
        <v>595</v>
      </c>
      <c r="I689" s="170" t="s">
        <v>95</v>
      </c>
      <c r="J689" s="188" t="s">
        <v>2052</v>
      </c>
      <c r="K689" s="182" t="s">
        <v>2777</v>
      </c>
    </row>
    <row r="690" spans="1:11" ht="24.75" customHeight="1" x14ac:dyDescent="0.25">
      <c r="A690" s="207"/>
      <c r="B690" s="182"/>
      <c r="C690" s="183"/>
      <c r="D690" s="184"/>
      <c r="E690" s="182"/>
      <c r="F690" s="170" t="s">
        <v>164</v>
      </c>
      <c r="G690" s="6" t="s">
        <v>596</v>
      </c>
      <c r="H690" s="7" t="s">
        <v>592</v>
      </c>
      <c r="I690" s="170" t="s">
        <v>95</v>
      </c>
      <c r="J690" s="188"/>
      <c r="K690" s="182"/>
    </row>
    <row r="691" spans="1:11" ht="24.75" customHeight="1" x14ac:dyDescent="0.25">
      <c r="A691" s="207"/>
      <c r="B691" s="182">
        <v>4</v>
      </c>
      <c r="C691" s="183" t="s">
        <v>530</v>
      </c>
      <c r="D691" s="184" t="str">
        <f>"89207180"</f>
        <v>89207180</v>
      </c>
      <c r="E691" s="182" t="s">
        <v>531</v>
      </c>
      <c r="F691" s="170" t="s">
        <v>45</v>
      </c>
      <c r="G691" s="6" t="s">
        <v>532</v>
      </c>
      <c r="H691" s="7" t="s">
        <v>533</v>
      </c>
      <c r="I691" s="170" t="s">
        <v>48</v>
      </c>
      <c r="J691" s="188" t="s">
        <v>2052</v>
      </c>
      <c r="K691" s="182" t="s">
        <v>2788</v>
      </c>
    </row>
    <row r="692" spans="1:11" ht="24.75" customHeight="1" x14ac:dyDescent="0.25">
      <c r="A692" s="207"/>
      <c r="B692" s="182"/>
      <c r="C692" s="183"/>
      <c r="D692" s="184"/>
      <c r="E692" s="182"/>
      <c r="F692" s="170" t="s">
        <v>164</v>
      </c>
      <c r="G692" s="6" t="s">
        <v>534</v>
      </c>
      <c r="H692" s="7" t="s">
        <v>535</v>
      </c>
      <c r="I692" s="170" t="s">
        <v>48</v>
      </c>
      <c r="J692" s="188"/>
      <c r="K692" s="182"/>
    </row>
    <row r="693" spans="1:11" ht="24.75" customHeight="1" x14ac:dyDescent="0.25">
      <c r="A693" s="207"/>
      <c r="B693" s="182">
        <v>5</v>
      </c>
      <c r="C693" s="183" t="s">
        <v>230</v>
      </c>
      <c r="D693" s="184" t="str">
        <f>"90236448"</f>
        <v>90236448</v>
      </c>
      <c r="E693" s="182" t="s">
        <v>229</v>
      </c>
      <c r="F693" s="170" t="s">
        <v>45</v>
      </c>
      <c r="G693" s="6" t="s">
        <v>234</v>
      </c>
      <c r="H693" s="7" t="s">
        <v>235</v>
      </c>
      <c r="I693" s="170" t="s">
        <v>48</v>
      </c>
      <c r="J693" s="182" t="s">
        <v>2052</v>
      </c>
      <c r="K693" s="182" t="s">
        <v>2787</v>
      </c>
    </row>
    <row r="694" spans="1:11" ht="24.75" customHeight="1" x14ac:dyDescent="0.25">
      <c r="A694" s="207"/>
      <c r="B694" s="182"/>
      <c r="C694" s="183"/>
      <c r="D694" s="184"/>
      <c r="E694" s="182"/>
      <c r="F694" s="170" t="s">
        <v>46</v>
      </c>
      <c r="G694" s="10" t="s">
        <v>234</v>
      </c>
      <c r="H694" s="7" t="s">
        <v>49</v>
      </c>
      <c r="I694" s="170" t="s">
        <v>48</v>
      </c>
      <c r="J694" s="182"/>
      <c r="K694" s="182"/>
    </row>
    <row r="695" spans="1:11" ht="24.75" customHeight="1" x14ac:dyDescent="0.25">
      <c r="A695" s="207"/>
      <c r="B695" s="182">
        <v>5</v>
      </c>
      <c r="C695" s="183" t="s">
        <v>206</v>
      </c>
      <c r="D695" s="184" t="str">
        <f>"63021348"</f>
        <v>63021348</v>
      </c>
      <c r="E695" s="182" t="s">
        <v>205</v>
      </c>
      <c r="F695" s="170" t="s">
        <v>45</v>
      </c>
      <c r="G695" s="6" t="s">
        <v>207</v>
      </c>
      <c r="H695" s="7" t="s">
        <v>208</v>
      </c>
      <c r="I695" s="170" t="s">
        <v>48</v>
      </c>
      <c r="J695" s="182" t="s">
        <v>2052</v>
      </c>
      <c r="K695" s="182" t="s">
        <v>2787</v>
      </c>
    </row>
    <row r="696" spans="1:11" ht="24.75" customHeight="1" x14ac:dyDescent="0.25">
      <c r="A696" s="200"/>
      <c r="B696" s="182"/>
      <c r="C696" s="183"/>
      <c r="D696" s="184"/>
      <c r="E696" s="182"/>
      <c r="F696" s="170" t="s">
        <v>150</v>
      </c>
      <c r="G696" s="10" t="s">
        <v>209</v>
      </c>
      <c r="H696" s="7" t="s">
        <v>210</v>
      </c>
      <c r="I696" s="170" t="s">
        <v>48</v>
      </c>
      <c r="J696" s="182"/>
      <c r="K696" s="182"/>
    </row>
    <row r="697" spans="1:11" ht="24.75" customHeight="1" x14ac:dyDescent="0.25">
      <c r="A697" s="199" t="s">
        <v>17</v>
      </c>
      <c r="B697" s="182">
        <v>1</v>
      </c>
      <c r="C697" s="183" t="s">
        <v>603</v>
      </c>
      <c r="D697" s="184">
        <v>89666152</v>
      </c>
      <c r="E697" s="182" t="s">
        <v>604</v>
      </c>
      <c r="F697" s="170" t="s">
        <v>45</v>
      </c>
      <c r="G697" s="6" t="s">
        <v>605</v>
      </c>
      <c r="H697" s="7" t="s">
        <v>606</v>
      </c>
      <c r="I697" s="170" t="s">
        <v>48</v>
      </c>
      <c r="J697" s="188" t="s">
        <v>2052</v>
      </c>
      <c r="K697" s="182" t="s">
        <v>2810</v>
      </c>
    </row>
    <row r="698" spans="1:11" ht="24.75" customHeight="1" x14ac:dyDescent="0.25">
      <c r="A698" s="207"/>
      <c r="B698" s="182"/>
      <c r="C698" s="183"/>
      <c r="D698" s="184"/>
      <c r="E698" s="182"/>
      <c r="F698" s="170" t="s">
        <v>522</v>
      </c>
      <c r="G698" s="10" t="s">
        <v>607</v>
      </c>
      <c r="H698" s="7" t="s">
        <v>608</v>
      </c>
      <c r="I698" s="170" t="s">
        <v>48</v>
      </c>
      <c r="J698" s="188"/>
      <c r="K698" s="182"/>
    </row>
    <row r="699" spans="1:11" ht="24.75" customHeight="1" x14ac:dyDescent="0.25">
      <c r="A699" s="207"/>
      <c r="B699" s="182">
        <v>2</v>
      </c>
      <c r="C699" s="183" t="s">
        <v>218</v>
      </c>
      <c r="D699" s="184" t="str">
        <f>"75132430"</f>
        <v>75132430</v>
      </c>
      <c r="E699" s="182" t="s">
        <v>219</v>
      </c>
      <c r="F699" s="170" t="s">
        <v>45</v>
      </c>
      <c r="G699" s="6" t="s">
        <v>220</v>
      </c>
      <c r="H699" s="7" t="s">
        <v>221</v>
      </c>
      <c r="I699" s="170" t="s">
        <v>48</v>
      </c>
      <c r="J699" s="188" t="s">
        <v>2052</v>
      </c>
      <c r="K699" s="182" t="s">
        <v>2810</v>
      </c>
    </row>
    <row r="700" spans="1:11" ht="24.75" customHeight="1" x14ac:dyDescent="0.25">
      <c r="A700" s="207"/>
      <c r="B700" s="182"/>
      <c r="C700" s="183"/>
      <c r="D700" s="184"/>
      <c r="E700" s="182"/>
      <c r="F700" s="170" t="s">
        <v>194</v>
      </c>
      <c r="G700" s="6" t="s">
        <v>249</v>
      </c>
      <c r="H700" s="7" t="s">
        <v>250</v>
      </c>
      <c r="I700" s="170" t="s">
        <v>108</v>
      </c>
      <c r="J700" s="188"/>
      <c r="K700" s="182"/>
    </row>
    <row r="701" spans="1:11" ht="24.75" customHeight="1" x14ac:dyDescent="0.25">
      <c r="A701" s="207"/>
      <c r="B701" s="182">
        <v>3</v>
      </c>
      <c r="C701" s="183" t="s">
        <v>336</v>
      </c>
      <c r="D701" s="184" t="str">
        <f>"44625140"</f>
        <v>44625140</v>
      </c>
      <c r="E701" s="182" t="s">
        <v>337</v>
      </c>
      <c r="F701" s="170" t="s">
        <v>45</v>
      </c>
      <c r="G701" s="6" t="s">
        <v>338</v>
      </c>
      <c r="H701" s="7" t="s">
        <v>339</v>
      </c>
      <c r="I701" s="170" t="s">
        <v>48</v>
      </c>
      <c r="J701" s="188" t="s">
        <v>2052</v>
      </c>
      <c r="K701" s="182" t="s">
        <v>2810</v>
      </c>
    </row>
    <row r="702" spans="1:11" ht="24.75" customHeight="1" x14ac:dyDescent="0.25">
      <c r="A702" s="207"/>
      <c r="B702" s="182"/>
      <c r="C702" s="183"/>
      <c r="D702" s="184"/>
      <c r="E702" s="182"/>
      <c r="F702" s="170" t="s">
        <v>164</v>
      </c>
      <c r="G702" s="6" t="s">
        <v>340</v>
      </c>
      <c r="H702" s="7" t="s">
        <v>341</v>
      </c>
      <c r="I702" s="170" t="s">
        <v>48</v>
      </c>
      <c r="J702" s="188"/>
      <c r="K702" s="182"/>
    </row>
    <row r="703" spans="1:11" ht="24.75" customHeight="1" x14ac:dyDescent="0.25">
      <c r="A703" s="207"/>
      <c r="B703" s="182">
        <v>4</v>
      </c>
      <c r="C703" s="183" t="s">
        <v>408</v>
      </c>
      <c r="D703" s="184" t="str">
        <f>"15239822"</f>
        <v>15239822</v>
      </c>
      <c r="E703" s="182" t="s">
        <v>409</v>
      </c>
      <c r="F703" s="170" t="s">
        <v>45</v>
      </c>
      <c r="G703" s="170" t="s">
        <v>410</v>
      </c>
      <c r="H703" s="7" t="s">
        <v>291</v>
      </c>
      <c r="I703" s="170" t="s">
        <v>180</v>
      </c>
      <c r="J703" s="188" t="s">
        <v>2052</v>
      </c>
      <c r="K703" s="182" t="s">
        <v>2810</v>
      </c>
    </row>
    <row r="704" spans="1:11" ht="24.75" customHeight="1" x14ac:dyDescent="0.25">
      <c r="A704" s="207"/>
      <c r="B704" s="182"/>
      <c r="C704" s="183"/>
      <c r="D704" s="184"/>
      <c r="E704" s="182"/>
      <c r="F704" s="170" t="s">
        <v>164</v>
      </c>
      <c r="G704" s="170" t="s">
        <v>410</v>
      </c>
      <c r="H704" s="7" t="s">
        <v>411</v>
      </c>
      <c r="I704" s="170" t="s">
        <v>180</v>
      </c>
      <c r="J704" s="188"/>
      <c r="K704" s="182"/>
    </row>
    <row r="705" spans="1:11" ht="24.75" customHeight="1" x14ac:dyDescent="0.25">
      <c r="A705" s="207"/>
      <c r="B705" s="182">
        <v>5</v>
      </c>
      <c r="C705" s="183" t="s">
        <v>412</v>
      </c>
      <c r="D705" s="184" t="str">
        <f>"46801135"</f>
        <v>46801135</v>
      </c>
      <c r="E705" s="182" t="s">
        <v>413</v>
      </c>
      <c r="F705" s="170" t="s">
        <v>45</v>
      </c>
      <c r="G705" s="6" t="s">
        <v>414</v>
      </c>
      <c r="H705" s="7" t="s">
        <v>415</v>
      </c>
      <c r="I705" s="170" t="s">
        <v>48</v>
      </c>
      <c r="J705" s="188" t="s">
        <v>2052</v>
      </c>
      <c r="K705" s="182" t="s">
        <v>2810</v>
      </c>
    </row>
    <row r="706" spans="1:11" ht="24.75" customHeight="1" x14ac:dyDescent="0.25">
      <c r="A706" s="207"/>
      <c r="B706" s="182"/>
      <c r="C706" s="183"/>
      <c r="D706" s="184"/>
      <c r="E706" s="182"/>
      <c r="F706" s="170" t="s">
        <v>263</v>
      </c>
      <c r="G706" s="6" t="s">
        <v>416</v>
      </c>
      <c r="H706" s="7" t="s">
        <v>417</v>
      </c>
      <c r="I706" s="170" t="s">
        <v>48</v>
      </c>
      <c r="J706" s="188"/>
      <c r="K706" s="182"/>
    </row>
    <row r="707" spans="1:11" ht="24.75" customHeight="1" x14ac:dyDescent="0.25">
      <c r="A707" s="207"/>
      <c r="B707" s="201">
        <v>6</v>
      </c>
      <c r="C707" s="209" t="s">
        <v>443</v>
      </c>
      <c r="D707" s="212" t="str">
        <f>"69572288"</f>
        <v>69572288</v>
      </c>
      <c r="E707" s="201" t="s">
        <v>444</v>
      </c>
      <c r="F707" s="170" t="s">
        <v>45</v>
      </c>
      <c r="G707" s="170" t="s">
        <v>445</v>
      </c>
      <c r="H707" s="7" t="s">
        <v>446</v>
      </c>
      <c r="I707" s="170" t="s">
        <v>239</v>
      </c>
      <c r="J707" s="182" t="s">
        <v>2052</v>
      </c>
      <c r="K707" s="182" t="s">
        <v>2783</v>
      </c>
    </row>
    <row r="708" spans="1:11" ht="24.75" customHeight="1" x14ac:dyDescent="0.25">
      <c r="A708" s="207"/>
      <c r="B708" s="203"/>
      <c r="C708" s="210"/>
      <c r="D708" s="213"/>
      <c r="E708" s="203"/>
      <c r="F708" s="170" t="s">
        <v>164</v>
      </c>
      <c r="G708" s="170" t="s">
        <v>445</v>
      </c>
      <c r="H708" s="7" t="s">
        <v>446</v>
      </c>
      <c r="I708" s="170" t="s">
        <v>239</v>
      </c>
      <c r="J708" s="182"/>
      <c r="K708" s="182"/>
    </row>
    <row r="709" spans="1:11" ht="24.75" customHeight="1" x14ac:dyDescent="0.25">
      <c r="A709" s="200"/>
      <c r="B709" s="202"/>
      <c r="C709" s="211"/>
      <c r="D709" s="214"/>
      <c r="E709" s="202"/>
      <c r="F709" s="170" t="s">
        <v>263</v>
      </c>
      <c r="G709" s="170" t="s">
        <v>445</v>
      </c>
      <c r="H709" s="7" t="s">
        <v>446</v>
      </c>
      <c r="I709" s="170" t="s">
        <v>239</v>
      </c>
      <c r="J709" s="182"/>
      <c r="K709" s="182"/>
    </row>
    <row r="710" spans="1:11" ht="24.75" customHeight="1" x14ac:dyDescent="0.25">
      <c r="A710" s="199" t="s">
        <v>22</v>
      </c>
      <c r="B710" s="182">
        <v>1</v>
      </c>
      <c r="C710" s="183" t="s">
        <v>404</v>
      </c>
      <c r="D710" s="184" t="str">
        <f>"78656674"</f>
        <v>78656674</v>
      </c>
      <c r="E710" s="182" t="s">
        <v>397</v>
      </c>
      <c r="F710" s="170" t="s">
        <v>45</v>
      </c>
      <c r="G710" s="6" t="s">
        <v>405</v>
      </c>
      <c r="H710" s="7" t="s">
        <v>406</v>
      </c>
      <c r="I710" s="170" t="s">
        <v>48</v>
      </c>
      <c r="J710" s="182" t="s">
        <v>2052</v>
      </c>
      <c r="K710" s="182" t="s">
        <v>2799</v>
      </c>
    </row>
    <row r="711" spans="1:11" ht="24.75" customHeight="1" x14ac:dyDescent="0.25">
      <c r="A711" s="207"/>
      <c r="B711" s="182"/>
      <c r="C711" s="183"/>
      <c r="D711" s="184"/>
      <c r="E711" s="182"/>
      <c r="F711" s="170" t="s">
        <v>164</v>
      </c>
      <c r="G711" s="6" t="s">
        <v>405</v>
      </c>
      <c r="H711" s="7" t="s">
        <v>407</v>
      </c>
      <c r="I711" s="170" t="s">
        <v>180</v>
      </c>
      <c r="J711" s="182"/>
      <c r="K711" s="182"/>
    </row>
    <row r="712" spans="1:11" ht="24.75" customHeight="1" x14ac:dyDescent="0.25">
      <c r="A712" s="207"/>
      <c r="B712" s="182">
        <v>2</v>
      </c>
      <c r="C712" s="183" t="s">
        <v>583</v>
      </c>
      <c r="D712" s="184" t="str">
        <f>"03574336"</f>
        <v>03574336</v>
      </c>
      <c r="E712" s="182" t="s">
        <v>584</v>
      </c>
      <c r="F712" s="170" t="s">
        <v>45</v>
      </c>
      <c r="G712" s="170">
        <v>50630</v>
      </c>
      <c r="H712" s="7" t="s">
        <v>427</v>
      </c>
      <c r="I712" s="170" t="s">
        <v>48</v>
      </c>
      <c r="J712" s="182" t="s">
        <v>2052</v>
      </c>
      <c r="K712" s="182" t="s">
        <v>2800</v>
      </c>
    </row>
    <row r="713" spans="1:11" ht="24.75" customHeight="1" x14ac:dyDescent="0.25">
      <c r="A713" s="207"/>
      <c r="B713" s="182"/>
      <c r="C713" s="183"/>
      <c r="D713" s="184"/>
      <c r="E713" s="182"/>
      <c r="F713" s="170" t="s">
        <v>343</v>
      </c>
      <c r="G713" s="170" t="s">
        <v>585</v>
      </c>
      <c r="H713" s="7" t="s">
        <v>586</v>
      </c>
      <c r="I713" s="170" t="s">
        <v>48</v>
      </c>
      <c r="J713" s="182"/>
      <c r="K713" s="182"/>
    </row>
    <row r="714" spans="1:11" ht="24.75" customHeight="1" x14ac:dyDescent="0.25">
      <c r="A714" s="207"/>
      <c r="B714" s="182">
        <v>3</v>
      </c>
      <c r="C714" s="183" t="s">
        <v>598</v>
      </c>
      <c r="D714" s="184" t="str">
        <f>"50269798"</f>
        <v>50269798</v>
      </c>
      <c r="E714" s="182" t="s">
        <v>597</v>
      </c>
      <c r="F714" s="170" t="s">
        <v>45</v>
      </c>
      <c r="G714" s="170" t="s">
        <v>599</v>
      </c>
      <c r="H714" s="7" t="s">
        <v>600</v>
      </c>
      <c r="I714" s="170" t="s">
        <v>48</v>
      </c>
      <c r="J714" s="182" t="s">
        <v>2052</v>
      </c>
      <c r="K714" s="182" t="s">
        <v>2800</v>
      </c>
    </row>
    <row r="715" spans="1:11" ht="24.75" customHeight="1" x14ac:dyDescent="0.25">
      <c r="A715" s="207"/>
      <c r="B715" s="182"/>
      <c r="C715" s="183"/>
      <c r="D715" s="184"/>
      <c r="E715" s="182"/>
      <c r="F715" s="170" t="s">
        <v>343</v>
      </c>
      <c r="G715" s="170" t="s">
        <v>601</v>
      </c>
      <c r="H715" s="7" t="s">
        <v>602</v>
      </c>
      <c r="I715" s="170" t="s">
        <v>48</v>
      </c>
      <c r="J715" s="182"/>
      <c r="K715" s="182"/>
    </row>
    <row r="716" spans="1:11" ht="24.75" customHeight="1" x14ac:dyDescent="0.25">
      <c r="A716" s="207"/>
      <c r="B716" s="182">
        <v>4</v>
      </c>
      <c r="C716" s="183" t="s">
        <v>1602</v>
      </c>
      <c r="D716" s="184" t="str">
        <f>"53582582"</f>
        <v>53582582</v>
      </c>
      <c r="E716" s="182" t="s">
        <v>1603</v>
      </c>
      <c r="F716" s="170" t="s">
        <v>45</v>
      </c>
      <c r="G716" s="170" t="s">
        <v>1604</v>
      </c>
      <c r="H716" s="10" t="s">
        <v>1605</v>
      </c>
      <c r="I716" s="170" t="s">
        <v>1367</v>
      </c>
      <c r="J716" s="182" t="s">
        <v>2052</v>
      </c>
      <c r="K716" s="182" t="s">
        <v>2773</v>
      </c>
    </row>
    <row r="717" spans="1:11" ht="24.75" customHeight="1" x14ac:dyDescent="0.25">
      <c r="A717" s="200"/>
      <c r="B717" s="182"/>
      <c r="C717" s="183"/>
      <c r="D717" s="184"/>
      <c r="E717" s="182"/>
      <c r="F717" s="170" t="s">
        <v>164</v>
      </c>
      <c r="G717" s="193" t="s">
        <v>109</v>
      </c>
      <c r="H717" s="193"/>
      <c r="I717" s="170" t="s">
        <v>1367</v>
      </c>
      <c r="J717" s="182"/>
      <c r="K717" s="182"/>
    </row>
    <row r="718" spans="1:11" ht="24.75" customHeight="1" x14ac:dyDescent="0.25">
      <c r="A718" s="199" t="s">
        <v>21</v>
      </c>
      <c r="B718" s="182">
        <v>1</v>
      </c>
      <c r="C718" s="183" t="s">
        <v>934</v>
      </c>
      <c r="D718" s="184" t="str">
        <f>"97218218"</f>
        <v>97218218</v>
      </c>
      <c r="E718" s="182" t="s">
        <v>935</v>
      </c>
      <c r="F718" s="170" t="s">
        <v>45</v>
      </c>
      <c r="G718" s="6" t="s">
        <v>936</v>
      </c>
      <c r="H718" s="7" t="s">
        <v>937</v>
      </c>
      <c r="I718" s="170" t="s">
        <v>48</v>
      </c>
      <c r="J718" s="188" t="s">
        <v>2052</v>
      </c>
      <c r="K718" s="182" t="s">
        <v>2773</v>
      </c>
    </row>
    <row r="719" spans="1:11" ht="24.75" customHeight="1" x14ac:dyDescent="0.25">
      <c r="A719" s="207"/>
      <c r="B719" s="182"/>
      <c r="C719" s="183"/>
      <c r="D719" s="184"/>
      <c r="E719" s="182"/>
      <c r="F719" s="170" t="s">
        <v>164</v>
      </c>
      <c r="G719" s="170" t="s">
        <v>938</v>
      </c>
      <c r="H719" s="7" t="s">
        <v>613</v>
      </c>
      <c r="I719" s="170" t="s">
        <v>48</v>
      </c>
      <c r="J719" s="188"/>
      <c r="K719" s="182"/>
    </row>
    <row r="720" spans="1:11" ht="24.75" customHeight="1" x14ac:dyDescent="0.25">
      <c r="A720" s="207"/>
      <c r="B720" s="182">
        <v>2</v>
      </c>
      <c r="C720" s="183" t="s">
        <v>1375</v>
      </c>
      <c r="D720" s="184" t="str">
        <f>"92049248"</f>
        <v>92049248</v>
      </c>
      <c r="E720" s="182" t="s">
        <v>1376</v>
      </c>
      <c r="F720" s="170" t="s">
        <v>45</v>
      </c>
      <c r="G720" s="170" t="s">
        <v>1377</v>
      </c>
      <c r="H720" s="10" t="s">
        <v>1378</v>
      </c>
      <c r="I720" s="170" t="s">
        <v>51</v>
      </c>
      <c r="J720" s="188" t="s">
        <v>2052</v>
      </c>
      <c r="K720" s="182" t="s">
        <v>2785</v>
      </c>
    </row>
    <row r="721" spans="1:11" ht="24.75" customHeight="1" x14ac:dyDescent="0.25">
      <c r="A721" s="207"/>
      <c r="B721" s="182"/>
      <c r="C721" s="183"/>
      <c r="D721" s="184"/>
      <c r="E721" s="182"/>
      <c r="F721" s="170" t="s">
        <v>164</v>
      </c>
      <c r="G721" s="7" t="s">
        <v>1379</v>
      </c>
      <c r="H721" s="10" t="s">
        <v>958</v>
      </c>
      <c r="I721" s="170" t="s">
        <v>51</v>
      </c>
      <c r="J721" s="188"/>
      <c r="K721" s="182"/>
    </row>
    <row r="722" spans="1:11" ht="24.75" hidden="1" customHeight="1" x14ac:dyDescent="0.25">
      <c r="A722" s="207"/>
      <c r="B722" s="182">
        <v>3</v>
      </c>
      <c r="C722" s="183"/>
      <c r="D722" s="184"/>
      <c r="E722" s="182"/>
      <c r="F722" s="170"/>
      <c r="G722" s="7"/>
      <c r="H722" s="24"/>
      <c r="I722" s="170"/>
      <c r="J722" s="182"/>
      <c r="K722" s="182"/>
    </row>
    <row r="723" spans="1:11" ht="24.75" hidden="1" customHeight="1" x14ac:dyDescent="0.25">
      <c r="A723" s="207"/>
      <c r="B723" s="182"/>
      <c r="C723" s="183"/>
      <c r="D723" s="184"/>
      <c r="E723" s="182"/>
      <c r="F723" s="170"/>
      <c r="G723" s="7"/>
      <c r="H723" s="10"/>
      <c r="I723" s="170"/>
      <c r="J723" s="182"/>
      <c r="K723" s="182"/>
    </row>
    <row r="724" spans="1:11" ht="24.75" hidden="1" customHeight="1" x14ac:dyDescent="0.25">
      <c r="A724" s="207"/>
      <c r="B724" s="182">
        <v>4</v>
      </c>
      <c r="C724" s="183"/>
      <c r="D724" s="184"/>
      <c r="E724" s="182"/>
      <c r="F724" s="170"/>
      <c r="G724" s="10"/>
      <c r="H724" s="40"/>
      <c r="I724" s="170"/>
      <c r="J724" s="182"/>
      <c r="K724" s="182"/>
    </row>
    <row r="725" spans="1:11" ht="24.75" hidden="1" customHeight="1" x14ac:dyDescent="0.25">
      <c r="A725" s="200"/>
      <c r="B725" s="182"/>
      <c r="C725" s="183"/>
      <c r="D725" s="184"/>
      <c r="E725" s="182"/>
      <c r="F725" s="170"/>
      <c r="G725" s="188"/>
      <c r="H725" s="188"/>
      <c r="I725" s="170"/>
      <c r="J725" s="182"/>
      <c r="K725" s="182"/>
    </row>
    <row r="726" spans="1:11" ht="42.75" customHeight="1" x14ac:dyDescent="0.25">
      <c r="A726" s="199" t="s">
        <v>519</v>
      </c>
      <c r="B726" s="163">
        <v>1</v>
      </c>
      <c r="C726" s="34" t="s">
        <v>654</v>
      </c>
      <c r="D726" s="179" t="str">
        <f>"43282244"</f>
        <v>43282244</v>
      </c>
      <c r="E726" s="168" t="s">
        <v>653</v>
      </c>
      <c r="F726" s="16" t="s">
        <v>45</v>
      </c>
      <c r="G726" s="16" t="s">
        <v>659</v>
      </c>
      <c r="H726" s="168"/>
      <c r="I726" s="16" t="s">
        <v>47</v>
      </c>
      <c r="J726" s="168" t="s">
        <v>2052</v>
      </c>
      <c r="K726" s="171"/>
    </row>
    <row r="727" spans="1:11" ht="42.75" customHeight="1" x14ac:dyDescent="0.25">
      <c r="A727" s="207"/>
      <c r="B727" s="163">
        <v>2</v>
      </c>
      <c r="C727" s="34" t="s">
        <v>655</v>
      </c>
      <c r="D727" s="179" t="str">
        <f>"06613654"</f>
        <v>06613654</v>
      </c>
      <c r="E727" s="168" t="s">
        <v>656</v>
      </c>
      <c r="F727" s="16" t="s">
        <v>45</v>
      </c>
      <c r="G727" s="16" t="s">
        <v>660</v>
      </c>
      <c r="H727" s="168"/>
      <c r="I727" s="16" t="s">
        <v>657</v>
      </c>
      <c r="J727" s="168" t="s">
        <v>2052</v>
      </c>
      <c r="K727" s="171"/>
    </row>
    <row r="728" spans="1:11" ht="42.75" customHeight="1" x14ac:dyDescent="0.25">
      <c r="A728" s="207"/>
      <c r="B728" s="163">
        <v>3</v>
      </c>
      <c r="C728" s="34" t="s">
        <v>847</v>
      </c>
      <c r="D728" s="179" t="str">
        <f>"21561558"</f>
        <v>21561558</v>
      </c>
      <c r="E728" s="168" t="s">
        <v>909</v>
      </c>
      <c r="F728" s="16" t="s">
        <v>45</v>
      </c>
      <c r="G728" s="16" t="s">
        <v>848</v>
      </c>
      <c r="H728" s="168" t="s">
        <v>849</v>
      </c>
      <c r="I728" s="16" t="s">
        <v>175</v>
      </c>
      <c r="J728" s="168" t="s">
        <v>2052</v>
      </c>
      <c r="K728" s="171"/>
    </row>
    <row r="729" spans="1:11" ht="42.75" customHeight="1" x14ac:dyDescent="0.25">
      <c r="A729" s="207"/>
      <c r="B729" s="163">
        <v>4</v>
      </c>
      <c r="C729" s="34" t="s">
        <v>855</v>
      </c>
      <c r="D729" s="179" t="str">
        <f>"16206606"</f>
        <v>16206606</v>
      </c>
      <c r="E729" s="168" t="s">
        <v>909</v>
      </c>
      <c r="F729" s="16" t="s">
        <v>45</v>
      </c>
      <c r="G729" s="30" t="s">
        <v>856</v>
      </c>
      <c r="H729" s="168" t="s">
        <v>857</v>
      </c>
      <c r="I729" s="16" t="s">
        <v>239</v>
      </c>
      <c r="J729" s="168" t="s">
        <v>2052</v>
      </c>
      <c r="K729" s="171"/>
    </row>
    <row r="730" spans="1:11" ht="42.75" customHeight="1" x14ac:dyDescent="0.25">
      <c r="A730" s="207"/>
      <c r="B730" s="163">
        <v>5</v>
      </c>
      <c r="C730" s="34" t="s">
        <v>903</v>
      </c>
      <c r="D730" s="179" t="str">
        <f>"96761098"</f>
        <v>96761098</v>
      </c>
      <c r="E730" s="168" t="s">
        <v>823</v>
      </c>
      <c r="F730" s="16" t="s">
        <v>45</v>
      </c>
      <c r="G730" s="30" t="s">
        <v>858</v>
      </c>
      <c r="H730" s="168" t="s">
        <v>859</v>
      </c>
      <c r="I730" s="16" t="s">
        <v>47</v>
      </c>
      <c r="J730" s="168" t="s">
        <v>2052</v>
      </c>
      <c r="K730" s="171"/>
    </row>
    <row r="731" spans="1:11" ht="42.75" customHeight="1" x14ac:dyDescent="0.25">
      <c r="A731" s="207"/>
      <c r="B731" s="163">
        <v>6</v>
      </c>
      <c r="C731" s="34" t="s">
        <v>893</v>
      </c>
      <c r="D731" s="179" t="str">
        <f>"05328135"</f>
        <v>05328135</v>
      </c>
      <c r="E731" s="168" t="s">
        <v>908</v>
      </c>
      <c r="F731" s="16" t="s">
        <v>45</v>
      </c>
      <c r="G731" s="16" t="s">
        <v>891</v>
      </c>
      <c r="H731" s="168" t="s">
        <v>892</v>
      </c>
      <c r="I731" s="16" t="s">
        <v>47</v>
      </c>
      <c r="J731" s="168" t="s">
        <v>2052</v>
      </c>
      <c r="K731" s="171"/>
    </row>
    <row r="732" spans="1:11" ht="42.75" customHeight="1" x14ac:dyDescent="0.25">
      <c r="A732" s="207"/>
      <c r="B732" s="163">
        <v>7</v>
      </c>
      <c r="C732" s="34" t="s">
        <v>863</v>
      </c>
      <c r="D732" s="179" t="str">
        <f>"69952998"</f>
        <v>69952998</v>
      </c>
      <c r="E732" s="168" t="s">
        <v>914</v>
      </c>
      <c r="F732" s="16" t="s">
        <v>45</v>
      </c>
      <c r="G732" s="16" t="s">
        <v>864</v>
      </c>
      <c r="H732" s="168" t="s">
        <v>865</v>
      </c>
      <c r="I732" s="16" t="s">
        <v>819</v>
      </c>
      <c r="J732" s="168" t="s">
        <v>2052</v>
      </c>
      <c r="K732" s="171"/>
    </row>
    <row r="733" spans="1:11" ht="42.75" customHeight="1" x14ac:dyDescent="0.25">
      <c r="A733" s="207"/>
      <c r="B733" s="163">
        <v>8</v>
      </c>
      <c r="C733" s="34" t="s">
        <v>841</v>
      </c>
      <c r="D733" s="179" t="str">
        <f>"65900929"</f>
        <v>65900929</v>
      </c>
      <c r="E733" s="168" t="s">
        <v>928</v>
      </c>
      <c r="F733" s="16" t="s">
        <v>45</v>
      </c>
      <c r="G733" s="30" t="s">
        <v>842</v>
      </c>
      <c r="H733" s="168" t="s">
        <v>843</v>
      </c>
      <c r="I733" s="16" t="s">
        <v>545</v>
      </c>
      <c r="J733" s="168" t="s">
        <v>2052</v>
      </c>
      <c r="K733" s="171"/>
    </row>
    <row r="734" spans="1:11" ht="42.75" customHeight="1" x14ac:dyDescent="0.25">
      <c r="A734" s="207"/>
      <c r="B734" s="163">
        <v>9</v>
      </c>
      <c r="C734" s="34" t="s">
        <v>844</v>
      </c>
      <c r="D734" s="179" t="str">
        <f>"93939027"</f>
        <v>93939027</v>
      </c>
      <c r="E734" s="168" t="s">
        <v>931</v>
      </c>
      <c r="F734" s="16" t="s">
        <v>45</v>
      </c>
      <c r="G734" s="30" t="s">
        <v>845</v>
      </c>
      <c r="H734" s="168" t="s">
        <v>846</v>
      </c>
      <c r="I734" s="16" t="s">
        <v>447</v>
      </c>
      <c r="J734" s="168" t="s">
        <v>2052</v>
      </c>
      <c r="K734" s="171"/>
    </row>
    <row r="735" spans="1:11" ht="42.75" customHeight="1" x14ac:dyDescent="0.25">
      <c r="A735" s="207"/>
      <c r="B735" s="163">
        <v>10</v>
      </c>
      <c r="C735" s="34" t="s">
        <v>866</v>
      </c>
      <c r="D735" s="179" t="str">
        <f>"87011279"</f>
        <v>87011279</v>
      </c>
      <c r="E735" s="168" t="s">
        <v>917</v>
      </c>
      <c r="F735" s="16" t="s">
        <v>45</v>
      </c>
      <c r="G735" s="16" t="s">
        <v>867</v>
      </c>
      <c r="H735" s="168" t="s">
        <v>868</v>
      </c>
      <c r="I735" s="16" t="s">
        <v>47</v>
      </c>
      <c r="J735" s="168" t="s">
        <v>2052</v>
      </c>
      <c r="K735" s="171"/>
    </row>
    <row r="736" spans="1:11" ht="42.75" customHeight="1" x14ac:dyDescent="0.25">
      <c r="A736" s="207"/>
      <c r="B736" s="163">
        <v>11</v>
      </c>
      <c r="C736" s="34" t="s">
        <v>888</v>
      </c>
      <c r="D736" s="179" t="str">
        <f>"85696894"</f>
        <v>85696894</v>
      </c>
      <c r="E736" s="168" t="s">
        <v>932</v>
      </c>
      <c r="F736" s="16" t="s">
        <v>45</v>
      </c>
      <c r="G736" s="30" t="s">
        <v>886</v>
      </c>
      <c r="H736" s="168" t="s">
        <v>887</v>
      </c>
      <c r="I736" s="16" t="s">
        <v>47</v>
      </c>
      <c r="J736" s="168" t="s">
        <v>2052</v>
      </c>
      <c r="K736" s="171"/>
    </row>
    <row r="737" spans="1:11" ht="42.75" customHeight="1" x14ac:dyDescent="0.25">
      <c r="A737" s="207"/>
      <c r="B737" s="163">
        <v>12</v>
      </c>
      <c r="C737" s="34" t="s">
        <v>953</v>
      </c>
      <c r="D737" s="179" t="str">
        <f>"43487816"</f>
        <v>43487816</v>
      </c>
      <c r="E737" s="168" t="s">
        <v>954</v>
      </c>
      <c r="F737" s="16" t="s">
        <v>45</v>
      </c>
      <c r="G737" s="16" t="s">
        <v>955</v>
      </c>
      <c r="H737" s="168" t="s">
        <v>575</v>
      </c>
      <c r="I737" s="16" t="s">
        <v>47</v>
      </c>
      <c r="J737" s="168" t="s">
        <v>2052</v>
      </c>
      <c r="K737" s="171"/>
    </row>
    <row r="738" spans="1:11" ht="42.75" customHeight="1" x14ac:dyDescent="0.25">
      <c r="A738" s="207"/>
      <c r="B738" s="163">
        <v>13</v>
      </c>
      <c r="C738" s="34" t="s">
        <v>956</v>
      </c>
      <c r="D738" s="179" t="str">
        <f>"13926653"</f>
        <v>13926653</v>
      </c>
      <c r="E738" s="168" t="s">
        <v>961</v>
      </c>
      <c r="F738" s="16" t="s">
        <v>45</v>
      </c>
      <c r="G738" s="16" t="s">
        <v>957</v>
      </c>
      <c r="H738" s="168" t="s">
        <v>958</v>
      </c>
      <c r="I738" s="16" t="s">
        <v>47</v>
      </c>
      <c r="J738" s="168" t="s">
        <v>2052</v>
      </c>
      <c r="K738" s="171"/>
    </row>
    <row r="739" spans="1:11" ht="42.75" customHeight="1" x14ac:dyDescent="0.25">
      <c r="A739" s="207"/>
      <c r="B739" s="163">
        <v>14</v>
      </c>
      <c r="C739" s="34" t="s">
        <v>962</v>
      </c>
      <c r="D739" s="179" t="str">
        <f>"00707307"</f>
        <v>00707307</v>
      </c>
      <c r="E739" s="168" t="s">
        <v>960</v>
      </c>
      <c r="F739" s="16" t="s">
        <v>45</v>
      </c>
      <c r="G739" s="16" t="s">
        <v>963</v>
      </c>
      <c r="H739" s="168" t="s">
        <v>964</v>
      </c>
      <c r="I739" s="16" t="s">
        <v>965</v>
      </c>
      <c r="J739" s="168" t="s">
        <v>2052</v>
      </c>
      <c r="K739" s="171"/>
    </row>
    <row r="740" spans="1:11" ht="42.75" customHeight="1" x14ac:dyDescent="0.25">
      <c r="A740" s="207"/>
      <c r="B740" s="163">
        <v>15</v>
      </c>
      <c r="C740" s="34" t="s">
        <v>1309</v>
      </c>
      <c r="D740" s="179" t="str">
        <f>"97280062"</f>
        <v>97280062</v>
      </c>
      <c r="E740" s="168" t="s">
        <v>1067</v>
      </c>
      <c r="F740" s="16" t="s">
        <v>45</v>
      </c>
      <c r="G740" s="16" t="s">
        <v>1310</v>
      </c>
      <c r="H740" s="168" t="s">
        <v>1311</v>
      </c>
      <c r="I740" s="16" t="s">
        <v>51</v>
      </c>
      <c r="J740" s="168" t="s">
        <v>2052</v>
      </c>
      <c r="K740" s="171"/>
    </row>
    <row r="741" spans="1:11" ht="42.75" customHeight="1" x14ac:dyDescent="0.25">
      <c r="A741" s="207"/>
      <c r="B741" s="163">
        <v>16</v>
      </c>
      <c r="C741" s="34" t="s">
        <v>1312</v>
      </c>
      <c r="D741" s="179" t="str">
        <f>"87884496"</f>
        <v>87884496</v>
      </c>
      <c r="E741" s="168" t="s">
        <v>1067</v>
      </c>
      <c r="F741" s="16" t="s">
        <v>45</v>
      </c>
      <c r="G741" s="16" t="s">
        <v>1313</v>
      </c>
      <c r="H741" s="168" t="s">
        <v>1314</v>
      </c>
      <c r="I741" s="16" t="s">
        <v>51</v>
      </c>
      <c r="J741" s="168" t="s">
        <v>2052</v>
      </c>
      <c r="K741" s="171"/>
    </row>
    <row r="742" spans="1:11" ht="42.75" customHeight="1" x14ac:dyDescent="0.25">
      <c r="A742" s="207"/>
      <c r="B742" s="163">
        <v>17</v>
      </c>
      <c r="C742" s="34" t="s">
        <v>1315</v>
      </c>
      <c r="D742" s="179" t="str">
        <f>"68218971"</f>
        <v>68218971</v>
      </c>
      <c r="E742" s="168" t="s">
        <v>1102</v>
      </c>
      <c r="F742" s="16" t="s">
        <v>45</v>
      </c>
      <c r="G742" s="16" t="s">
        <v>1316</v>
      </c>
      <c r="H742" s="168" t="s">
        <v>1317</v>
      </c>
      <c r="I742" s="16" t="s">
        <v>95</v>
      </c>
      <c r="J742" s="168" t="s">
        <v>2052</v>
      </c>
      <c r="K742" s="171"/>
    </row>
    <row r="743" spans="1:11" ht="42.75" customHeight="1" x14ac:dyDescent="0.25">
      <c r="A743" s="207"/>
      <c r="B743" s="163">
        <v>18</v>
      </c>
      <c r="C743" s="34" t="s">
        <v>1141</v>
      </c>
      <c r="D743" s="179" t="str">
        <f>"90935572"</f>
        <v>90935572</v>
      </c>
      <c r="E743" s="168" t="s">
        <v>1142</v>
      </c>
      <c r="F743" s="16" t="s">
        <v>45</v>
      </c>
      <c r="G743" s="16" t="s">
        <v>1143</v>
      </c>
      <c r="H743" s="168" t="s">
        <v>1023</v>
      </c>
      <c r="I743" s="16" t="s">
        <v>48</v>
      </c>
      <c r="J743" s="168" t="s">
        <v>2052</v>
      </c>
      <c r="K743" s="171"/>
    </row>
    <row r="744" spans="1:11" ht="42.75" customHeight="1" x14ac:dyDescent="0.25">
      <c r="A744" s="207"/>
      <c r="B744" s="163">
        <v>19</v>
      </c>
      <c r="C744" s="34" t="s">
        <v>1318</v>
      </c>
      <c r="D744" s="179" t="str">
        <f>"88253179"</f>
        <v>88253179</v>
      </c>
      <c r="E744" s="168" t="s">
        <v>1076</v>
      </c>
      <c r="F744" s="16" t="s">
        <v>45</v>
      </c>
      <c r="G744" s="16" t="s">
        <v>1084</v>
      </c>
      <c r="H744" s="168" t="s">
        <v>1085</v>
      </c>
      <c r="I744" s="16" t="s">
        <v>48</v>
      </c>
      <c r="J744" s="168" t="s">
        <v>2052</v>
      </c>
      <c r="K744" s="171"/>
    </row>
    <row r="745" spans="1:11" ht="42.75" customHeight="1" x14ac:dyDescent="0.25">
      <c r="A745" s="207"/>
      <c r="B745" s="163">
        <v>20</v>
      </c>
      <c r="C745" s="34" t="s">
        <v>1319</v>
      </c>
      <c r="D745" s="179" t="str">
        <f>"23693764"</f>
        <v>23693764</v>
      </c>
      <c r="E745" s="168" t="s">
        <v>1099</v>
      </c>
      <c r="F745" s="16" t="s">
        <v>45</v>
      </c>
      <c r="G745" s="16" t="s">
        <v>1125</v>
      </c>
      <c r="H745" s="168" t="s">
        <v>1126</v>
      </c>
      <c r="I745" s="16" t="s">
        <v>1242</v>
      </c>
      <c r="J745" s="168" t="s">
        <v>2052</v>
      </c>
      <c r="K745" s="171"/>
    </row>
    <row r="746" spans="1:11" ht="42.75" customHeight="1" x14ac:dyDescent="0.25">
      <c r="A746" s="207"/>
      <c r="B746" s="163">
        <v>21</v>
      </c>
      <c r="C746" s="34" t="s">
        <v>1320</v>
      </c>
      <c r="D746" s="179" t="str">
        <f>"29095471"</f>
        <v>29095471</v>
      </c>
      <c r="E746" s="168" t="s">
        <v>1153</v>
      </c>
      <c r="F746" s="16" t="s">
        <v>45</v>
      </c>
      <c r="G746" s="16" t="s">
        <v>1321</v>
      </c>
      <c r="H746" s="168" t="s">
        <v>1322</v>
      </c>
      <c r="I746" s="16" t="s">
        <v>48</v>
      </c>
      <c r="J746" s="168" t="s">
        <v>2052</v>
      </c>
      <c r="K746" s="171"/>
    </row>
    <row r="747" spans="1:11" ht="42.75" customHeight="1" x14ac:dyDescent="0.25">
      <c r="A747" s="207"/>
      <c r="B747" s="163">
        <v>22</v>
      </c>
      <c r="C747" s="34" t="s">
        <v>1078</v>
      </c>
      <c r="D747" s="179" t="str">
        <f>"00088196"</f>
        <v>00088196</v>
      </c>
      <c r="E747" s="168" t="s">
        <v>1119</v>
      </c>
      <c r="F747" s="16" t="s">
        <v>45</v>
      </c>
      <c r="G747" s="16">
        <v>42847</v>
      </c>
      <c r="H747" s="168" t="s">
        <v>1121</v>
      </c>
      <c r="I747" s="16" t="s">
        <v>48</v>
      </c>
      <c r="J747" s="168" t="s">
        <v>2052</v>
      </c>
      <c r="K747" s="171"/>
    </row>
    <row r="748" spans="1:11" ht="42.75" customHeight="1" x14ac:dyDescent="0.25">
      <c r="A748" s="207"/>
      <c r="B748" s="163">
        <v>23</v>
      </c>
      <c r="C748" s="34" t="s">
        <v>1323</v>
      </c>
      <c r="D748" s="179" t="str">
        <f>"71512273"</f>
        <v>71512273</v>
      </c>
      <c r="E748" s="168" t="s">
        <v>1215</v>
      </c>
      <c r="F748" s="16" t="s">
        <v>45</v>
      </c>
      <c r="G748" s="16" t="s">
        <v>1324</v>
      </c>
      <c r="H748" s="168" t="s">
        <v>1325</v>
      </c>
      <c r="I748" s="16" t="s">
        <v>48</v>
      </c>
      <c r="J748" s="168" t="s">
        <v>2052</v>
      </c>
      <c r="K748" s="171"/>
    </row>
    <row r="749" spans="1:11" ht="42.75" customHeight="1" x14ac:dyDescent="0.25">
      <c r="A749" s="207"/>
      <c r="B749" s="163">
        <v>24</v>
      </c>
      <c r="C749" s="34" t="s">
        <v>1090</v>
      </c>
      <c r="D749" s="179" t="str">
        <f>"86896693"</f>
        <v>86896693</v>
      </c>
      <c r="E749" s="168" t="s">
        <v>1087</v>
      </c>
      <c r="F749" s="16" t="s">
        <v>45</v>
      </c>
      <c r="G749" s="16" t="s">
        <v>1326</v>
      </c>
      <c r="H749" s="168" t="s">
        <v>1327</v>
      </c>
      <c r="I749" s="16" t="s">
        <v>545</v>
      </c>
      <c r="J749" s="168" t="s">
        <v>2052</v>
      </c>
      <c r="K749" s="171"/>
    </row>
    <row r="750" spans="1:11" ht="42.75" customHeight="1" x14ac:dyDescent="0.25">
      <c r="A750" s="207"/>
      <c r="B750" s="163">
        <v>25</v>
      </c>
      <c r="C750" s="34" t="s">
        <v>1328</v>
      </c>
      <c r="D750" s="179" t="str">
        <f>"85608654"</f>
        <v>85608654</v>
      </c>
      <c r="E750" s="168" t="s">
        <v>1087</v>
      </c>
      <c r="F750" s="16" t="s">
        <v>45</v>
      </c>
      <c r="G750" s="16" t="s">
        <v>1089</v>
      </c>
      <c r="H750" s="168" t="s">
        <v>1029</v>
      </c>
      <c r="I750" s="16" t="s">
        <v>48</v>
      </c>
      <c r="J750" s="168" t="s">
        <v>2052</v>
      </c>
      <c r="K750" s="171"/>
    </row>
    <row r="751" spans="1:11" ht="42.75" customHeight="1" x14ac:dyDescent="0.25">
      <c r="A751" s="207"/>
      <c r="B751" s="163">
        <v>26</v>
      </c>
      <c r="C751" s="34" t="s">
        <v>1329</v>
      </c>
      <c r="D751" s="179" t="str">
        <f>"70761900"</f>
        <v>70761900</v>
      </c>
      <c r="E751" s="168" t="s">
        <v>1119</v>
      </c>
      <c r="F751" s="16" t="s">
        <v>45</v>
      </c>
      <c r="G751" s="16" t="s">
        <v>1137</v>
      </c>
      <c r="H751" s="168" t="s">
        <v>1138</v>
      </c>
      <c r="I751" s="16" t="s">
        <v>51</v>
      </c>
      <c r="J751" s="168" t="s">
        <v>2052</v>
      </c>
      <c r="K751" s="171"/>
    </row>
    <row r="752" spans="1:11" ht="42.75" customHeight="1" x14ac:dyDescent="0.25">
      <c r="A752" s="207"/>
      <c r="B752" s="163">
        <v>27</v>
      </c>
      <c r="C752" s="34" t="s">
        <v>1330</v>
      </c>
      <c r="D752" s="179" t="str">
        <f>"63118163"</f>
        <v>63118163</v>
      </c>
      <c r="E752" s="168" t="s">
        <v>1087</v>
      </c>
      <c r="F752" s="16" t="s">
        <v>45</v>
      </c>
      <c r="G752" s="16" t="s">
        <v>1091</v>
      </c>
      <c r="H752" s="168" t="s">
        <v>1092</v>
      </c>
      <c r="I752" s="16" t="s">
        <v>1331</v>
      </c>
      <c r="J752" s="168" t="s">
        <v>2052</v>
      </c>
      <c r="K752" s="171"/>
    </row>
    <row r="753" spans="1:11" ht="42.75" customHeight="1" x14ac:dyDescent="0.25">
      <c r="A753" s="207"/>
      <c r="B753" s="163">
        <v>28</v>
      </c>
      <c r="C753" s="34" t="s">
        <v>1332</v>
      </c>
      <c r="D753" s="179" t="str">
        <f>"97558819"</f>
        <v>97558819</v>
      </c>
      <c r="E753" s="168" t="s">
        <v>1104</v>
      </c>
      <c r="F753" s="16" t="s">
        <v>45</v>
      </c>
      <c r="G753" s="16" t="s">
        <v>1105</v>
      </c>
      <c r="H753" s="168" t="s">
        <v>1106</v>
      </c>
      <c r="I753" s="16" t="s">
        <v>51</v>
      </c>
      <c r="J753" s="168" t="s">
        <v>2052</v>
      </c>
      <c r="K753" s="171"/>
    </row>
    <row r="754" spans="1:11" ht="42.75" customHeight="1" x14ac:dyDescent="0.25">
      <c r="A754" s="207"/>
      <c r="B754" s="163">
        <v>29</v>
      </c>
      <c r="C754" s="34" t="s">
        <v>1333</v>
      </c>
      <c r="D754" s="179" t="str">
        <f>"98443811"</f>
        <v>98443811</v>
      </c>
      <c r="E754" s="168" t="s">
        <v>1334</v>
      </c>
      <c r="F754" s="16" t="s">
        <v>45</v>
      </c>
      <c r="G754" s="16" t="s">
        <v>1335</v>
      </c>
      <c r="H754" s="168" t="s">
        <v>1336</v>
      </c>
      <c r="I754" s="16" t="s">
        <v>51</v>
      </c>
      <c r="J754" s="168" t="s">
        <v>2052</v>
      </c>
      <c r="K754" s="171"/>
    </row>
    <row r="755" spans="1:11" ht="42.75" customHeight="1" x14ac:dyDescent="0.25">
      <c r="A755" s="207"/>
      <c r="B755" s="163">
        <v>30</v>
      </c>
      <c r="C755" s="34" t="s">
        <v>1098</v>
      </c>
      <c r="D755" s="179" t="str">
        <f>"96928003"</f>
        <v>96928003</v>
      </c>
      <c r="E755" s="168" t="s">
        <v>1099</v>
      </c>
      <c r="F755" s="16" t="s">
        <v>45</v>
      </c>
      <c r="G755" s="16">
        <v>108921</v>
      </c>
      <c r="H755" s="168" t="s">
        <v>1100</v>
      </c>
      <c r="I755" s="16" t="s">
        <v>1101</v>
      </c>
      <c r="J755" s="168" t="s">
        <v>2052</v>
      </c>
      <c r="K755" s="171"/>
    </row>
    <row r="756" spans="1:11" ht="42.75" customHeight="1" x14ac:dyDescent="0.25">
      <c r="A756" s="207"/>
      <c r="B756" s="163">
        <v>31</v>
      </c>
      <c r="C756" s="34" t="s">
        <v>1337</v>
      </c>
      <c r="D756" s="179" t="str">
        <f>"15866563"</f>
        <v>15866563</v>
      </c>
      <c r="E756" s="168" t="s">
        <v>1215</v>
      </c>
      <c r="F756" s="16" t="s">
        <v>45</v>
      </c>
      <c r="G756" s="16">
        <v>43001</v>
      </c>
      <c r="H756" s="168" t="s">
        <v>618</v>
      </c>
      <c r="I756" s="16" t="s">
        <v>48</v>
      </c>
      <c r="J756" s="168" t="s">
        <v>2052</v>
      </c>
      <c r="K756" s="171"/>
    </row>
    <row r="757" spans="1:11" ht="42.75" customHeight="1" x14ac:dyDescent="0.25">
      <c r="A757" s="207"/>
      <c r="B757" s="163">
        <v>32</v>
      </c>
      <c r="C757" s="35" t="s">
        <v>1754</v>
      </c>
      <c r="D757" s="179" t="str">
        <f>"57296552"</f>
        <v>57296552</v>
      </c>
      <c r="E757" s="168" t="s">
        <v>1617</v>
      </c>
      <c r="F757" s="16" t="s">
        <v>45</v>
      </c>
      <c r="G757" s="16">
        <v>129512</v>
      </c>
      <c r="H757" s="168" t="s">
        <v>618</v>
      </c>
      <c r="I757" s="16" t="s">
        <v>1101</v>
      </c>
      <c r="J757" s="168" t="s">
        <v>2052</v>
      </c>
      <c r="K757" s="171"/>
    </row>
    <row r="758" spans="1:11" ht="42.75" customHeight="1" x14ac:dyDescent="0.25">
      <c r="A758" s="207"/>
      <c r="B758" s="163">
        <v>33</v>
      </c>
      <c r="C758" s="35" t="s">
        <v>1755</v>
      </c>
      <c r="D758" s="179" t="str">
        <f>"73076652"</f>
        <v>73076652</v>
      </c>
      <c r="E758" s="168" t="s">
        <v>1610</v>
      </c>
      <c r="F758" s="16" t="s">
        <v>45</v>
      </c>
      <c r="G758" s="16" t="s">
        <v>1902</v>
      </c>
      <c r="H758" s="168" t="s">
        <v>1903</v>
      </c>
      <c r="I758" s="16" t="s">
        <v>1792</v>
      </c>
      <c r="J758" s="168" t="s">
        <v>2052</v>
      </c>
      <c r="K758" s="171"/>
    </row>
    <row r="759" spans="1:11" ht="42.75" customHeight="1" x14ac:dyDescent="0.25">
      <c r="A759" s="207"/>
      <c r="B759" s="163">
        <v>34</v>
      </c>
      <c r="C759" s="35" t="s">
        <v>1756</v>
      </c>
      <c r="D759" s="179" t="str">
        <f>"78980226"</f>
        <v>78980226</v>
      </c>
      <c r="E759" s="168" t="s">
        <v>1617</v>
      </c>
      <c r="F759" s="16" t="s">
        <v>45</v>
      </c>
      <c r="G759" s="16" t="s">
        <v>1888</v>
      </c>
      <c r="H759" s="168" t="s">
        <v>1889</v>
      </c>
      <c r="I759" s="16" t="s">
        <v>51</v>
      </c>
      <c r="J759" s="168" t="s">
        <v>2052</v>
      </c>
      <c r="K759" s="171"/>
    </row>
    <row r="760" spans="1:11" ht="42.75" customHeight="1" x14ac:dyDescent="0.25">
      <c r="A760" s="207"/>
      <c r="B760" s="163">
        <v>35</v>
      </c>
      <c r="C760" s="35" t="s">
        <v>1757</v>
      </c>
      <c r="D760" s="179" t="str">
        <f>"66556562"</f>
        <v>66556562</v>
      </c>
      <c r="E760" s="168" t="s">
        <v>1629</v>
      </c>
      <c r="F760" s="16" t="s">
        <v>45</v>
      </c>
      <c r="G760" s="16" t="s">
        <v>1855</v>
      </c>
      <c r="H760" s="168" t="s">
        <v>1489</v>
      </c>
      <c r="I760" s="16" t="s">
        <v>51</v>
      </c>
      <c r="J760" s="168" t="s">
        <v>2052</v>
      </c>
      <c r="K760" s="171"/>
    </row>
    <row r="761" spans="1:11" ht="42.75" customHeight="1" x14ac:dyDescent="0.25">
      <c r="A761" s="207"/>
      <c r="B761" s="163">
        <v>36</v>
      </c>
      <c r="C761" s="35" t="s">
        <v>1758</v>
      </c>
      <c r="D761" s="179" t="str">
        <f>"14813975"</f>
        <v>14813975</v>
      </c>
      <c r="E761" s="168" t="s">
        <v>1739</v>
      </c>
      <c r="F761" s="16" t="s">
        <v>45</v>
      </c>
      <c r="G761" s="16" t="s">
        <v>1884</v>
      </c>
      <c r="H761" s="168" t="s">
        <v>1325</v>
      </c>
      <c r="I761" s="16" t="s">
        <v>51</v>
      </c>
      <c r="J761" s="168" t="s">
        <v>2052</v>
      </c>
      <c r="K761" s="171"/>
    </row>
    <row r="762" spans="1:11" ht="42.75" customHeight="1" x14ac:dyDescent="0.25">
      <c r="A762" s="207"/>
      <c r="B762" s="163">
        <v>37</v>
      </c>
      <c r="C762" s="35" t="s">
        <v>1759</v>
      </c>
      <c r="D762" s="179" t="str">
        <f>"11444600"</f>
        <v>11444600</v>
      </c>
      <c r="E762" s="168" t="s">
        <v>1617</v>
      </c>
      <c r="F762" s="16" t="s">
        <v>45</v>
      </c>
      <c r="G762" s="16" t="s">
        <v>1841</v>
      </c>
      <c r="H762" s="168" t="s">
        <v>1842</v>
      </c>
      <c r="I762" s="16" t="s">
        <v>51</v>
      </c>
      <c r="J762" s="168" t="s">
        <v>2052</v>
      </c>
      <c r="K762" s="171"/>
    </row>
    <row r="763" spans="1:11" ht="42.75" customHeight="1" x14ac:dyDescent="0.25">
      <c r="A763" s="207"/>
      <c r="B763" s="163">
        <v>38</v>
      </c>
      <c r="C763" s="35" t="s">
        <v>1760</v>
      </c>
      <c r="D763" s="179" t="str">
        <f>"52619175"</f>
        <v>52619175</v>
      </c>
      <c r="E763" s="168" t="s">
        <v>1610</v>
      </c>
      <c r="F763" s="16" t="s">
        <v>45</v>
      </c>
      <c r="G763" s="16" t="s">
        <v>1904</v>
      </c>
      <c r="H763" s="168" t="s">
        <v>1905</v>
      </c>
      <c r="I763" s="16" t="s">
        <v>1792</v>
      </c>
      <c r="J763" s="168" t="s">
        <v>2052</v>
      </c>
      <c r="K763" s="171"/>
    </row>
    <row r="764" spans="1:11" ht="42.75" customHeight="1" x14ac:dyDescent="0.25">
      <c r="A764" s="207"/>
      <c r="B764" s="163">
        <v>39</v>
      </c>
      <c r="C764" s="35" t="s">
        <v>1761</v>
      </c>
      <c r="D764" s="179" t="str">
        <f>"82022177"</f>
        <v>82022177</v>
      </c>
      <c r="E764" s="168" t="s">
        <v>1670</v>
      </c>
      <c r="F764" s="16" t="s">
        <v>45</v>
      </c>
      <c r="G764" s="16" t="s">
        <v>1834</v>
      </c>
      <c r="H764" s="168" t="s">
        <v>1819</v>
      </c>
      <c r="I764" s="16" t="s">
        <v>1792</v>
      </c>
      <c r="J764" s="168" t="s">
        <v>2052</v>
      </c>
      <c r="K764" s="171"/>
    </row>
    <row r="765" spans="1:11" ht="42.75" customHeight="1" x14ac:dyDescent="0.25">
      <c r="A765" s="207"/>
      <c r="B765" s="163">
        <v>40</v>
      </c>
      <c r="C765" s="35" t="s">
        <v>1762</v>
      </c>
      <c r="D765" s="179" t="str">
        <f>"94710033"</f>
        <v>94710033</v>
      </c>
      <c r="E765" s="168" t="s">
        <v>1733</v>
      </c>
      <c r="F765" s="16" t="s">
        <v>45</v>
      </c>
      <c r="G765" s="16" t="s">
        <v>1896</v>
      </c>
      <c r="H765" s="168" t="s">
        <v>582</v>
      </c>
      <c r="I765" s="16" t="s">
        <v>1792</v>
      </c>
      <c r="J765" s="168" t="s">
        <v>2052</v>
      </c>
      <c r="K765" s="171"/>
    </row>
    <row r="766" spans="1:11" ht="42.75" customHeight="1" x14ac:dyDescent="0.25">
      <c r="A766" s="207"/>
      <c r="B766" s="163">
        <v>41</v>
      </c>
      <c r="C766" s="35" t="s">
        <v>1763</v>
      </c>
      <c r="D766" s="179" t="str">
        <f>"95195551"</f>
        <v>95195551</v>
      </c>
      <c r="E766" s="168" t="s">
        <v>1618</v>
      </c>
      <c r="F766" s="16" t="s">
        <v>45</v>
      </c>
      <c r="G766" s="16">
        <v>46210</v>
      </c>
      <c r="H766" s="168" t="s">
        <v>1860</v>
      </c>
      <c r="I766" s="16" t="s">
        <v>1792</v>
      </c>
      <c r="J766" s="168" t="s">
        <v>2052</v>
      </c>
      <c r="K766" s="171"/>
    </row>
    <row r="767" spans="1:11" ht="42.75" customHeight="1" x14ac:dyDescent="0.25">
      <c r="A767" s="207"/>
      <c r="B767" s="163">
        <v>42</v>
      </c>
      <c r="C767" s="35" t="s">
        <v>1764</v>
      </c>
      <c r="D767" s="179" t="str">
        <f>"40109573"</f>
        <v>40109573</v>
      </c>
      <c r="E767" s="168" t="s">
        <v>1610</v>
      </c>
      <c r="F767" s="16" t="s">
        <v>45</v>
      </c>
      <c r="G767" s="16" t="s">
        <v>1808</v>
      </c>
      <c r="H767" s="168" t="s">
        <v>1344</v>
      </c>
      <c r="I767" s="16" t="s">
        <v>51</v>
      </c>
      <c r="J767" s="168" t="s">
        <v>2052</v>
      </c>
      <c r="K767" s="171"/>
    </row>
    <row r="768" spans="1:11" ht="42.75" customHeight="1" x14ac:dyDescent="0.25">
      <c r="A768" s="207"/>
      <c r="B768" s="163">
        <v>43</v>
      </c>
      <c r="C768" s="35" t="s">
        <v>1765</v>
      </c>
      <c r="D768" s="179" t="str">
        <f>"59175271"</f>
        <v>59175271</v>
      </c>
      <c r="E768" s="168" t="s">
        <v>1692</v>
      </c>
      <c r="F768" s="16" t="s">
        <v>45</v>
      </c>
      <c r="G768" s="16" t="s">
        <v>1847</v>
      </c>
      <c r="H768" s="168" t="s">
        <v>977</v>
      </c>
      <c r="I768" s="16" t="s">
        <v>1792</v>
      </c>
      <c r="J768" s="168" t="s">
        <v>2052</v>
      </c>
      <c r="K768" s="171"/>
    </row>
    <row r="769" spans="1:11" ht="42.75" customHeight="1" x14ac:dyDescent="0.25">
      <c r="A769" s="207"/>
      <c r="B769" s="163">
        <v>44</v>
      </c>
      <c r="C769" s="35" t="s">
        <v>1766</v>
      </c>
      <c r="D769" s="179" t="str">
        <f>"84618674"</f>
        <v>84618674</v>
      </c>
      <c r="E769" s="168" t="s">
        <v>1692</v>
      </c>
      <c r="F769" s="16" t="s">
        <v>45</v>
      </c>
      <c r="G769" s="16" t="s">
        <v>1885</v>
      </c>
      <c r="H769" s="168" t="s">
        <v>1886</v>
      </c>
      <c r="I769" s="16" t="s">
        <v>1792</v>
      </c>
      <c r="J769" s="168" t="s">
        <v>2052</v>
      </c>
      <c r="K769" s="171"/>
    </row>
    <row r="770" spans="1:11" ht="42.75" customHeight="1" x14ac:dyDescent="0.25">
      <c r="A770" s="207"/>
      <c r="B770" s="163">
        <v>45</v>
      </c>
      <c r="C770" s="35" t="s">
        <v>1767</v>
      </c>
      <c r="D770" s="179" t="str">
        <f>"54532383"</f>
        <v>54532383</v>
      </c>
      <c r="E770" s="168" t="s">
        <v>1674</v>
      </c>
      <c r="F770" s="16" t="s">
        <v>45</v>
      </c>
      <c r="G770" s="16">
        <v>117782</v>
      </c>
      <c r="H770" s="168" t="s">
        <v>1812</v>
      </c>
      <c r="I770" s="16" t="s">
        <v>167</v>
      </c>
      <c r="J770" s="168" t="s">
        <v>2052</v>
      </c>
      <c r="K770" s="171"/>
    </row>
    <row r="771" spans="1:11" ht="42.75" customHeight="1" x14ac:dyDescent="0.25">
      <c r="A771" s="207"/>
      <c r="B771" s="163">
        <v>46</v>
      </c>
      <c r="C771" s="35" t="s">
        <v>1768</v>
      </c>
      <c r="D771" s="179" t="str">
        <f>"88030915"</f>
        <v>88030915</v>
      </c>
      <c r="E771" s="168" t="s">
        <v>1671</v>
      </c>
      <c r="F771" s="16" t="s">
        <v>45</v>
      </c>
      <c r="G771" s="16" t="s">
        <v>1831</v>
      </c>
      <c r="H771" s="168" t="s">
        <v>1832</v>
      </c>
      <c r="I771" s="16" t="s">
        <v>1792</v>
      </c>
      <c r="J771" s="168" t="s">
        <v>2052</v>
      </c>
      <c r="K771" s="171"/>
    </row>
    <row r="772" spans="1:11" ht="42.75" customHeight="1" x14ac:dyDescent="0.25">
      <c r="A772" s="207"/>
      <c r="B772" s="163">
        <v>47</v>
      </c>
      <c r="C772" s="35" t="s">
        <v>1769</v>
      </c>
      <c r="D772" s="179" t="str">
        <f>"62388169"</f>
        <v>62388169</v>
      </c>
      <c r="E772" s="168" t="s">
        <v>1770</v>
      </c>
      <c r="F772" s="16" t="s">
        <v>45</v>
      </c>
      <c r="G772" s="16">
        <v>83439</v>
      </c>
      <c r="H772" s="168" t="s">
        <v>489</v>
      </c>
      <c r="I772" s="16" t="s">
        <v>783</v>
      </c>
      <c r="J772" s="168" t="s">
        <v>2052</v>
      </c>
      <c r="K772" s="171"/>
    </row>
    <row r="773" spans="1:11" ht="42.75" customHeight="1" x14ac:dyDescent="0.25">
      <c r="A773" s="200"/>
      <c r="B773" s="163">
        <v>48</v>
      </c>
      <c r="C773" s="35" t="s">
        <v>1771</v>
      </c>
      <c r="D773" s="179" t="str">
        <f>"81075266"</f>
        <v>81075266</v>
      </c>
      <c r="E773" s="168" t="s">
        <v>1772</v>
      </c>
      <c r="F773" s="16" t="s">
        <v>45</v>
      </c>
      <c r="G773" s="16">
        <v>104429</v>
      </c>
      <c r="H773" s="168" t="s">
        <v>1872</v>
      </c>
      <c r="I773" s="16" t="s">
        <v>167</v>
      </c>
      <c r="J773" s="168" t="s">
        <v>2052</v>
      </c>
      <c r="K773" s="171"/>
    </row>
    <row r="774" spans="1:11" ht="42.75" customHeight="1" x14ac:dyDescent="0.25">
      <c r="A774" s="204" t="s">
        <v>89</v>
      </c>
      <c r="B774" s="205"/>
      <c r="C774" s="205"/>
      <c r="D774" s="205"/>
      <c r="E774" s="206"/>
      <c r="F774" s="190" t="s">
        <v>152</v>
      </c>
      <c r="G774" s="190"/>
      <c r="H774" s="190"/>
      <c r="I774" s="190"/>
      <c r="J774" s="8"/>
      <c r="K774" s="166"/>
    </row>
    <row r="775" spans="1:11" ht="42.75" customHeight="1" x14ac:dyDescent="0.25">
      <c r="A775" s="3" t="s">
        <v>15</v>
      </c>
      <c r="B775" s="165" t="s">
        <v>12</v>
      </c>
      <c r="C775" s="3" t="s">
        <v>14</v>
      </c>
      <c r="D775" s="178" t="s">
        <v>2049</v>
      </c>
      <c r="E775" s="165" t="s">
        <v>8</v>
      </c>
      <c r="F775" s="4" t="s">
        <v>44</v>
      </c>
      <c r="G775" s="4" t="s">
        <v>41</v>
      </c>
      <c r="H775" s="5" t="s">
        <v>42</v>
      </c>
      <c r="I775" s="3" t="s">
        <v>43</v>
      </c>
      <c r="J775" s="165" t="s">
        <v>91</v>
      </c>
      <c r="K775" s="166" t="s">
        <v>2816</v>
      </c>
    </row>
    <row r="776" spans="1:11" ht="23.25" customHeight="1" x14ac:dyDescent="0.25">
      <c r="A776" s="199" t="s">
        <v>18</v>
      </c>
      <c r="B776" s="182">
        <v>1</v>
      </c>
      <c r="C776" s="183" t="s">
        <v>281</v>
      </c>
      <c r="D776" s="184" t="s">
        <v>2741</v>
      </c>
      <c r="E776" s="182" t="s">
        <v>264</v>
      </c>
      <c r="F776" s="170" t="s">
        <v>45</v>
      </c>
      <c r="G776" s="6" t="s">
        <v>265</v>
      </c>
      <c r="H776" s="170" t="s">
        <v>266</v>
      </c>
      <c r="I776" s="170" t="s">
        <v>48</v>
      </c>
      <c r="J776" s="188" t="s">
        <v>2052</v>
      </c>
      <c r="K776" s="182" t="s">
        <v>2801</v>
      </c>
    </row>
    <row r="777" spans="1:11" ht="23.25" customHeight="1" x14ac:dyDescent="0.25">
      <c r="A777" s="207"/>
      <c r="B777" s="182"/>
      <c r="C777" s="183"/>
      <c r="D777" s="184"/>
      <c r="E777" s="182"/>
      <c r="F777" s="170" t="s">
        <v>46</v>
      </c>
      <c r="G777" s="6" t="s">
        <v>267</v>
      </c>
      <c r="H777" s="170" t="s">
        <v>268</v>
      </c>
      <c r="I777" s="170" t="s">
        <v>48</v>
      </c>
      <c r="J777" s="188"/>
      <c r="K777" s="182"/>
    </row>
    <row r="778" spans="1:11" ht="23.25" customHeight="1" x14ac:dyDescent="0.25">
      <c r="A778" s="207"/>
      <c r="B778" s="182">
        <v>2</v>
      </c>
      <c r="C778" s="183" t="s">
        <v>1368</v>
      </c>
      <c r="D778" s="184">
        <v>52673207</v>
      </c>
      <c r="E778" s="182" t="s">
        <v>1369</v>
      </c>
      <c r="F778" s="170" t="s">
        <v>45</v>
      </c>
      <c r="G778" s="6" t="s">
        <v>1370</v>
      </c>
      <c r="H778" s="6" t="s">
        <v>1371</v>
      </c>
      <c r="I778" s="170" t="s">
        <v>48</v>
      </c>
      <c r="J778" s="188" t="s">
        <v>2052</v>
      </c>
      <c r="K778" s="182" t="s">
        <v>2814</v>
      </c>
    </row>
    <row r="779" spans="1:11" ht="23.25" customHeight="1" x14ac:dyDescent="0.25">
      <c r="A779" s="207"/>
      <c r="B779" s="182"/>
      <c r="C779" s="183"/>
      <c r="D779" s="184"/>
      <c r="E779" s="182"/>
      <c r="F779" s="170" t="s">
        <v>46</v>
      </c>
      <c r="G779" s="6" t="s">
        <v>1372</v>
      </c>
      <c r="H779" s="6" t="s">
        <v>1373</v>
      </c>
      <c r="I779" s="170" t="s">
        <v>48</v>
      </c>
      <c r="J779" s="188"/>
      <c r="K779" s="182"/>
    </row>
    <row r="780" spans="1:11" ht="23.25" customHeight="1" x14ac:dyDescent="0.25">
      <c r="A780" s="207"/>
      <c r="B780" s="182">
        <v>3</v>
      </c>
      <c r="C780" s="183" t="s">
        <v>349</v>
      </c>
      <c r="D780" s="184" t="s">
        <v>2742</v>
      </c>
      <c r="E780" s="182" t="s">
        <v>326</v>
      </c>
      <c r="F780" s="170" t="s">
        <v>45</v>
      </c>
      <c r="G780" s="6" t="s">
        <v>350</v>
      </c>
      <c r="H780" s="170" t="s">
        <v>351</v>
      </c>
      <c r="I780" s="170" t="s">
        <v>48</v>
      </c>
      <c r="J780" s="182" t="s">
        <v>2052</v>
      </c>
      <c r="K780" s="182" t="s">
        <v>2771</v>
      </c>
    </row>
    <row r="781" spans="1:11" ht="23.25" customHeight="1" x14ac:dyDescent="0.25">
      <c r="A781" s="207"/>
      <c r="B781" s="182"/>
      <c r="C781" s="183"/>
      <c r="D781" s="184"/>
      <c r="E781" s="182"/>
      <c r="F781" s="170" t="s">
        <v>164</v>
      </c>
      <c r="G781" s="6" t="s">
        <v>352</v>
      </c>
      <c r="H781" s="170" t="s">
        <v>353</v>
      </c>
      <c r="I781" s="170" t="s">
        <v>48</v>
      </c>
      <c r="J781" s="182"/>
      <c r="K781" s="182"/>
    </row>
    <row r="782" spans="1:11" ht="23.25" customHeight="1" x14ac:dyDescent="0.25">
      <c r="A782" s="207"/>
      <c r="B782" s="182">
        <v>4</v>
      </c>
      <c r="C782" s="183" t="s">
        <v>940</v>
      </c>
      <c r="D782" s="184" t="s">
        <v>2743</v>
      </c>
      <c r="E782" s="182" t="s">
        <v>941</v>
      </c>
      <c r="F782" s="170" t="s">
        <v>45</v>
      </c>
      <c r="G782" s="6" t="s">
        <v>942</v>
      </c>
      <c r="H782" s="170" t="s">
        <v>943</v>
      </c>
      <c r="I782" s="170" t="s">
        <v>48</v>
      </c>
      <c r="J782" s="182" t="s">
        <v>2052</v>
      </c>
      <c r="K782" s="182" t="s">
        <v>2787</v>
      </c>
    </row>
    <row r="783" spans="1:11" ht="23.25" customHeight="1" x14ac:dyDescent="0.25">
      <c r="A783" s="207"/>
      <c r="B783" s="182"/>
      <c r="C783" s="183"/>
      <c r="D783" s="184"/>
      <c r="E783" s="182"/>
      <c r="F783" s="170" t="s">
        <v>164</v>
      </c>
      <c r="G783" s="170" t="s">
        <v>944</v>
      </c>
      <c r="H783" s="170" t="s">
        <v>945</v>
      </c>
      <c r="I783" s="170" t="s">
        <v>48</v>
      </c>
      <c r="J783" s="182"/>
      <c r="K783" s="182"/>
    </row>
    <row r="784" spans="1:11" ht="23.25" customHeight="1" x14ac:dyDescent="0.25">
      <c r="A784" s="207"/>
      <c r="B784" s="182">
        <v>5</v>
      </c>
      <c r="C784" s="183" t="s">
        <v>25</v>
      </c>
      <c r="D784" s="184" t="str">
        <f>"22089744"</f>
        <v>22089744</v>
      </c>
      <c r="E784" s="182" t="s">
        <v>335</v>
      </c>
      <c r="F784" s="170" t="s">
        <v>45</v>
      </c>
      <c r="G784" s="6" t="s">
        <v>181</v>
      </c>
      <c r="H784" s="170" t="s">
        <v>182</v>
      </c>
      <c r="I784" s="170" t="s">
        <v>48</v>
      </c>
      <c r="J784" s="182" t="s">
        <v>2052</v>
      </c>
      <c r="K784" s="182" t="s">
        <v>2787</v>
      </c>
    </row>
    <row r="785" spans="1:11" ht="23.25" customHeight="1" x14ac:dyDescent="0.25">
      <c r="A785" s="200"/>
      <c r="B785" s="182"/>
      <c r="C785" s="183"/>
      <c r="D785" s="184"/>
      <c r="E785" s="182"/>
      <c r="F785" s="170" t="s">
        <v>46</v>
      </c>
      <c r="G785" s="6" t="s">
        <v>183</v>
      </c>
      <c r="H785" s="170" t="s">
        <v>169</v>
      </c>
      <c r="I785" s="170" t="s">
        <v>48</v>
      </c>
      <c r="J785" s="182"/>
      <c r="K785" s="182"/>
    </row>
    <row r="786" spans="1:11" ht="23.25" customHeight="1" x14ac:dyDescent="0.25">
      <c r="A786" s="199" t="s">
        <v>17</v>
      </c>
      <c r="B786" s="182">
        <v>1</v>
      </c>
      <c r="C786" s="183" t="s">
        <v>644</v>
      </c>
      <c r="D786" s="184">
        <v>94181190</v>
      </c>
      <c r="E786" s="182" t="s">
        <v>645</v>
      </c>
      <c r="F786" s="170" t="s">
        <v>45</v>
      </c>
      <c r="G786" s="6" t="s">
        <v>646</v>
      </c>
      <c r="H786" s="170" t="s">
        <v>647</v>
      </c>
      <c r="I786" s="170" t="s">
        <v>48</v>
      </c>
      <c r="J786" s="182" t="s">
        <v>2052</v>
      </c>
      <c r="K786" s="182" t="s">
        <v>2787</v>
      </c>
    </row>
    <row r="787" spans="1:11" ht="23.25" customHeight="1" x14ac:dyDescent="0.25">
      <c r="A787" s="207"/>
      <c r="B787" s="182"/>
      <c r="C787" s="183"/>
      <c r="D787" s="184"/>
      <c r="E787" s="182"/>
      <c r="F787" s="170" t="s">
        <v>164</v>
      </c>
      <c r="G787" s="6" t="s">
        <v>648</v>
      </c>
      <c r="H787" s="170" t="s">
        <v>35</v>
      </c>
      <c r="I787" s="170" t="s">
        <v>48</v>
      </c>
      <c r="J787" s="182"/>
      <c r="K787" s="182"/>
    </row>
    <row r="788" spans="1:11" ht="23.25" customHeight="1" x14ac:dyDescent="0.25">
      <c r="A788" s="207"/>
      <c r="B788" s="182">
        <v>2</v>
      </c>
      <c r="C788" s="183" t="s">
        <v>971</v>
      </c>
      <c r="D788" s="184" t="str">
        <f>"69420651"</f>
        <v>69420651</v>
      </c>
      <c r="E788" s="182" t="s">
        <v>972</v>
      </c>
      <c r="F788" s="170" t="s">
        <v>45</v>
      </c>
      <c r="G788" s="6" t="s">
        <v>973</v>
      </c>
      <c r="H788" s="170" t="s">
        <v>974</v>
      </c>
      <c r="I788" s="170" t="s">
        <v>48</v>
      </c>
      <c r="J788" s="182" t="s">
        <v>2052</v>
      </c>
      <c r="K788" s="182" t="s">
        <v>2783</v>
      </c>
    </row>
    <row r="789" spans="1:11" ht="23.25" customHeight="1" x14ac:dyDescent="0.25">
      <c r="A789" s="200"/>
      <c r="B789" s="182"/>
      <c r="C789" s="183"/>
      <c r="D789" s="184"/>
      <c r="E789" s="182"/>
      <c r="F789" s="170" t="s">
        <v>164</v>
      </c>
      <c r="G789" s="6" t="s">
        <v>975</v>
      </c>
      <c r="H789" s="170" t="s">
        <v>976</v>
      </c>
      <c r="I789" s="170" t="s">
        <v>48</v>
      </c>
      <c r="J789" s="182"/>
      <c r="K789" s="182"/>
    </row>
    <row r="790" spans="1:11" ht="23.25" customHeight="1" x14ac:dyDescent="0.25">
      <c r="A790" s="199" t="s">
        <v>22</v>
      </c>
      <c r="B790" s="182">
        <v>1</v>
      </c>
      <c r="C790" s="183" t="s">
        <v>1014</v>
      </c>
      <c r="D790" s="184" t="str">
        <f>"55987637"</f>
        <v>55987637</v>
      </c>
      <c r="E790" s="182" t="s">
        <v>1015</v>
      </c>
      <c r="F790" s="15" t="s">
        <v>45</v>
      </c>
      <c r="G790" s="15" t="s">
        <v>1016</v>
      </c>
      <c r="H790" s="16" t="s">
        <v>985</v>
      </c>
      <c r="I790" s="170" t="s">
        <v>51</v>
      </c>
      <c r="J790" s="195" t="s">
        <v>2052</v>
      </c>
      <c r="K790" s="195" t="s">
        <v>2800</v>
      </c>
    </row>
    <row r="791" spans="1:11" ht="23.25" customHeight="1" x14ac:dyDescent="0.25">
      <c r="A791" s="207"/>
      <c r="B791" s="182"/>
      <c r="C791" s="183"/>
      <c r="D791" s="184"/>
      <c r="E791" s="182"/>
      <c r="F791" s="15" t="s">
        <v>164</v>
      </c>
      <c r="G791" s="15" t="s">
        <v>1017</v>
      </c>
      <c r="H791" s="15" t="s">
        <v>904</v>
      </c>
      <c r="I791" s="170" t="s">
        <v>51</v>
      </c>
      <c r="J791" s="195"/>
      <c r="K791" s="195"/>
    </row>
    <row r="792" spans="1:11" ht="23.25" customHeight="1" x14ac:dyDescent="0.25">
      <c r="A792" s="207"/>
      <c r="B792" s="182">
        <v>2</v>
      </c>
      <c r="C792" s="183" t="s">
        <v>1390</v>
      </c>
      <c r="D792" s="184" t="str">
        <f>"95723438"</f>
        <v>95723438</v>
      </c>
      <c r="E792" s="182" t="s">
        <v>1024</v>
      </c>
      <c r="F792" s="15" t="s">
        <v>45</v>
      </c>
      <c r="G792" s="15" t="s">
        <v>1025</v>
      </c>
      <c r="H792" s="41">
        <v>0.31993055555555555</v>
      </c>
      <c r="I792" s="170" t="s">
        <v>48</v>
      </c>
      <c r="J792" s="195" t="s">
        <v>2052</v>
      </c>
      <c r="K792" s="195" t="s">
        <v>2800</v>
      </c>
    </row>
    <row r="793" spans="1:11" ht="23.25" customHeight="1" x14ac:dyDescent="0.25">
      <c r="A793" s="200"/>
      <c r="B793" s="182"/>
      <c r="C793" s="183"/>
      <c r="D793" s="184"/>
      <c r="E793" s="182"/>
      <c r="F793" s="15" t="s">
        <v>164</v>
      </c>
      <c r="G793" s="15" t="s">
        <v>1026</v>
      </c>
      <c r="H793" s="15" t="s">
        <v>1027</v>
      </c>
      <c r="I793" s="170" t="s">
        <v>48</v>
      </c>
      <c r="J793" s="195"/>
      <c r="K793" s="195"/>
    </row>
    <row r="794" spans="1:11" ht="23.25" customHeight="1" x14ac:dyDescent="0.25">
      <c r="A794" s="199" t="s">
        <v>21</v>
      </c>
      <c r="B794" s="182">
        <v>1</v>
      </c>
      <c r="C794" s="183" t="s">
        <v>991</v>
      </c>
      <c r="D794" s="184" t="str">
        <f>"04641035"</f>
        <v>04641035</v>
      </c>
      <c r="E794" s="182" t="s">
        <v>992</v>
      </c>
      <c r="F794" s="170" t="s">
        <v>45</v>
      </c>
      <c r="G794" s="6" t="s">
        <v>993</v>
      </c>
      <c r="H794" s="170" t="s">
        <v>994</v>
      </c>
      <c r="I794" s="170" t="s">
        <v>48</v>
      </c>
      <c r="J794" s="188" t="s">
        <v>2052</v>
      </c>
      <c r="K794" s="195" t="s">
        <v>2800</v>
      </c>
    </row>
    <row r="795" spans="1:11" ht="23.25" customHeight="1" x14ac:dyDescent="0.25">
      <c r="A795" s="207"/>
      <c r="B795" s="182"/>
      <c r="C795" s="183"/>
      <c r="D795" s="184"/>
      <c r="E795" s="182"/>
      <c r="F795" s="170" t="s">
        <v>263</v>
      </c>
      <c r="G795" s="6" t="s">
        <v>995</v>
      </c>
      <c r="H795" s="170" t="s">
        <v>996</v>
      </c>
      <c r="I795" s="170" t="s">
        <v>48</v>
      </c>
      <c r="J795" s="188"/>
      <c r="K795" s="195"/>
    </row>
    <row r="796" spans="1:11" ht="23.25" customHeight="1" x14ac:dyDescent="0.25">
      <c r="A796" s="207"/>
      <c r="B796" s="182">
        <v>2</v>
      </c>
      <c r="C796" s="183" t="s">
        <v>1643</v>
      </c>
      <c r="D796" s="184" t="s">
        <v>2744</v>
      </c>
      <c r="E796" s="182" t="s">
        <v>1930</v>
      </c>
      <c r="F796" s="170" t="s">
        <v>45</v>
      </c>
      <c r="G796" s="6" t="s">
        <v>1644</v>
      </c>
      <c r="H796" s="170" t="s">
        <v>1645</v>
      </c>
      <c r="I796" s="170" t="s">
        <v>1367</v>
      </c>
      <c r="J796" s="188" t="s">
        <v>2052</v>
      </c>
      <c r="K796" s="182" t="s">
        <v>2786</v>
      </c>
    </row>
    <row r="797" spans="1:11" ht="23.25" customHeight="1" x14ac:dyDescent="0.25">
      <c r="A797" s="207"/>
      <c r="B797" s="182"/>
      <c r="C797" s="183"/>
      <c r="D797" s="184"/>
      <c r="E797" s="182"/>
      <c r="F797" s="170" t="s">
        <v>164</v>
      </c>
      <c r="G797" s="192" t="s">
        <v>109</v>
      </c>
      <c r="H797" s="192"/>
      <c r="I797" s="170" t="s">
        <v>1367</v>
      </c>
      <c r="J797" s="188"/>
      <c r="K797" s="182"/>
    </row>
    <row r="798" spans="1:11" ht="23.25" customHeight="1" x14ac:dyDescent="0.25">
      <c r="A798" s="207"/>
      <c r="B798" s="182">
        <v>3</v>
      </c>
      <c r="C798" s="183" t="s">
        <v>1653</v>
      </c>
      <c r="D798" s="184" t="s">
        <v>2745</v>
      </c>
      <c r="E798" s="182" t="s">
        <v>1931</v>
      </c>
      <c r="F798" s="170" t="s">
        <v>45</v>
      </c>
      <c r="G798" s="6" t="s">
        <v>1654</v>
      </c>
      <c r="H798" s="170" t="s">
        <v>1655</v>
      </c>
      <c r="I798" s="170" t="s">
        <v>1367</v>
      </c>
      <c r="J798" s="188" t="s">
        <v>2052</v>
      </c>
      <c r="K798" s="182" t="s">
        <v>2786</v>
      </c>
    </row>
    <row r="799" spans="1:11" ht="23.25" customHeight="1" x14ac:dyDescent="0.25">
      <c r="A799" s="200"/>
      <c r="B799" s="182"/>
      <c r="C799" s="183"/>
      <c r="D799" s="184"/>
      <c r="E799" s="182"/>
      <c r="F799" s="170" t="s">
        <v>164</v>
      </c>
      <c r="G799" s="192" t="s">
        <v>109</v>
      </c>
      <c r="H799" s="192"/>
      <c r="I799" s="170" t="s">
        <v>1367</v>
      </c>
      <c r="J799" s="188"/>
      <c r="K799" s="182"/>
    </row>
    <row r="800" spans="1:11" ht="42.75" customHeight="1" x14ac:dyDescent="0.25">
      <c r="A800" s="199" t="s">
        <v>519</v>
      </c>
      <c r="B800" s="164">
        <v>1</v>
      </c>
      <c r="C800" s="169" t="s">
        <v>705</v>
      </c>
      <c r="D800" s="179" t="str">
        <f>"30926252"</f>
        <v>30926252</v>
      </c>
      <c r="E800" s="163" t="s">
        <v>653</v>
      </c>
      <c r="F800" s="15" t="s">
        <v>45</v>
      </c>
      <c r="G800" s="15" t="s">
        <v>706</v>
      </c>
      <c r="H800" s="16" t="s">
        <v>707</v>
      </c>
      <c r="I800" s="170" t="s">
        <v>545</v>
      </c>
      <c r="J800" s="168" t="s">
        <v>2052</v>
      </c>
      <c r="K800" s="171"/>
    </row>
    <row r="801" spans="1:11" ht="42.75" customHeight="1" x14ac:dyDescent="0.25">
      <c r="A801" s="207"/>
      <c r="B801" s="164">
        <v>2</v>
      </c>
      <c r="C801" s="169" t="s">
        <v>896</v>
      </c>
      <c r="D801" s="179" t="str">
        <f>"80492064"</f>
        <v>80492064</v>
      </c>
      <c r="E801" s="163" t="s">
        <v>804</v>
      </c>
      <c r="F801" s="15" t="s">
        <v>45</v>
      </c>
      <c r="G801" s="18" t="s">
        <v>897</v>
      </c>
      <c r="H801" s="16" t="s">
        <v>898</v>
      </c>
      <c r="I801" s="170" t="s">
        <v>48</v>
      </c>
      <c r="J801" s="168" t="s">
        <v>2052</v>
      </c>
      <c r="K801" s="171"/>
    </row>
    <row r="802" spans="1:11" ht="42.75" customHeight="1" x14ac:dyDescent="0.25">
      <c r="A802" s="207"/>
      <c r="B802" s="164">
        <v>3</v>
      </c>
      <c r="C802" s="169" t="s">
        <v>820</v>
      </c>
      <c r="D802" s="179" t="str">
        <f>"69062513"</f>
        <v>69062513</v>
      </c>
      <c r="E802" s="163" t="s">
        <v>902</v>
      </c>
      <c r="F802" s="15" t="s">
        <v>45</v>
      </c>
      <c r="G802" s="18" t="s">
        <v>821</v>
      </c>
      <c r="H802" s="16" t="s">
        <v>219</v>
      </c>
      <c r="I802" s="170" t="s">
        <v>167</v>
      </c>
      <c r="J802" s="168" t="s">
        <v>2052</v>
      </c>
      <c r="K802" s="171"/>
    </row>
    <row r="803" spans="1:11" ht="42.75" customHeight="1" x14ac:dyDescent="0.25">
      <c r="A803" s="207"/>
      <c r="B803" s="164">
        <v>4</v>
      </c>
      <c r="C803" s="169" t="s">
        <v>850</v>
      </c>
      <c r="D803" s="179" t="str">
        <f>"64457779"</f>
        <v>64457779</v>
      </c>
      <c r="E803" s="163" t="s">
        <v>931</v>
      </c>
      <c r="F803" s="15" t="s">
        <v>45</v>
      </c>
      <c r="G803" s="15" t="s">
        <v>851</v>
      </c>
      <c r="H803" s="16" t="s">
        <v>852</v>
      </c>
      <c r="I803" s="170" t="s">
        <v>545</v>
      </c>
      <c r="J803" s="168" t="s">
        <v>2052</v>
      </c>
      <c r="K803" s="171"/>
    </row>
    <row r="804" spans="1:11" ht="42.75" customHeight="1" x14ac:dyDescent="0.25">
      <c r="A804" s="207"/>
      <c r="B804" s="164">
        <v>5</v>
      </c>
      <c r="C804" s="169" t="s">
        <v>872</v>
      </c>
      <c r="D804" s="179" t="str">
        <f>"09251182"</f>
        <v>09251182</v>
      </c>
      <c r="E804" s="163" t="s">
        <v>931</v>
      </c>
      <c r="F804" s="15" t="s">
        <v>45</v>
      </c>
      <c r="G804" s="15" t="s">
        <v>873</v>
      </c>
      <c r="H804" s="16" t="s">
        <v>874</v>
      </c>
      <c r="I804" s="170" t="s">
        <v>545</v>
      </c>
      <c r="J804" s="168" t="s">
        <v>2052</v>
      </c>
      <c r="K804" s="171"/>
    </row>
    <row r="805" spans="1:11" ht="42.75" customHeight="1" x14ac:dyDescent="0.25">
      <c r="A805" s="207"/>
      <c r="B805" s="164">
        <v>6</v>
      </c>
      <c r="C805" s="169" t="s">
        <v>875</v>
      </c>
      <c r="D805" s="179" t="str">
        <f>"44276763"</f>
        <v>44276763</v>
      </c>
      <c r="E805" s="163" t="s">
        <v>933</v>
      </c>
      <c r="F805" s="15" t="s">
        <v>45</v>
      </c>
      <c r="G805" s="15" t="s">
        <v>876</v>
      </c>
      <c r="H805" s="16" t="s">
        <v>877</v>
      </c>
      <c r="I805" s="170" t="s">
        <v>47</v>
      </c>
      <c r="J805" s="168" t="s">
        <v>2052</v>
      </c>
      <c r="K805" s="171"/>
    </row>
    <row r="806" spans="1:11" ht="42.75" customHeight="1" x14ac:dyDescent="0.25">
      <c r="A806" s="207"/>
      <c r="B806" s="164">
        <v>7</v>
      </c>
      <c r="C806" s="169" t="s">
        <v>1338</v>
      </c>
      <c r="D806" s="180">
        <v>19773876</v>
      </c>
      <c r="E806" s="163" t="s">
        <v>1074</v>
      </c>
      <c r="F806" s="15" t="s">
        <v>45</v>
      </c>
      <c r="G806" s="16">
        <v>38795</v>
      </c>
      <c r="H806" s="16" t="s">
        <v>1339</v>
      </c>
      <c r="I806" s="170" t="s">
        <v>48</v>
      </c>
      <c r="J806" s="168" t="s">
        <v>2052</v>
      </c>
      <c r="K806" s="171"/>
    </row>
    <row r="807" spans="1:11" ht="42.75" customHeight="1" x14ac:dyDescent="0.25">
      <c r="A807" s="207"/>
      <c r="B807" s="164">
        <v>8</v>
      </c>
      <c r="C807" s="169" t="s">
        <v>1340</v>
      </c>
      <c r="D807" s="179" t="str">
        <f>"57057492"</f>
        <v>57057492</v>
      </c>
      <c r="E807" s="163" t="s">
        <v>1190</v>
      </c>
      <c r="F807" s="15" t="s">
        <v>45</v>
      </c>
      <c r="G807" s="16">
        <v>98946</v>
      </c>
      <c r="H807" s="16" t="s">
        <v>1341</v>
      </c>
      <c r="I807" s="170" t="s">
        <v>1242</v>
      </c>
      <c r="J807" s="168" t="s">
        <v>2052</v>
      </c>
      <c r="K807" s="171"/>
    </row>
    <row r="808" spans="1:11" ht="42.75" customHeight="1" x14ac:dyDescent="0.25">
      <c r="A808" s="207"/>
      <c r="B808" s="164">
        <v>9</v>
      </c>
      <c r="C808" s="169" t="s">
        <v>1342</v>
      </c>
      <c r="D808" s="179" t="str">
        <f>"31290252"</f>
        <v>31290252</v>
      </c>
      <c r="E808" s="163" t="s">
        <v>1067</v>
      </c>
      <c r="F808" s="15" t="s">
        <v>45</v>
      </c>
      <c r="G808" s="16" t="s">
        <v>1343</v>
      </c>
      <c r="H808" s="16" t="s">
        <v>1344</v>
      </c>
      <c r="I808" s="170" t="s">
        <v>48</v>
      </c>
      <c r="J808" s="168" t="s">
        <v>2052</v>
      </c>
      <c r="K808" s="171"/>
    </row>
    <row r="809" spans="1:11" ht="42.75" customHeight="1" x14ac:dyDescent="0.25">
      <c r="A809" s="207"/>
      <c r="B809" s="164">
        <v>10</v>
      </c>
      <c r="C809" s="169" t="s">
        <v>1345</v>
      </c>
      <c r="D809" s="179" t="str">
        <f>"87334497"</f>
        <v>87334497</v>
      </c>
      <c r="E809" s="163" t="s">
        <v>1067</v>
      </c>
      <c r="F809" s="15" t="s">
        <v>45</v>
      </c>
      <c r="G809" s="16" t="s">
        <v>1346</v>
      </c>
      <c r="H809" s="16" t="s">
        <v>1295</v>
      </c>
      <c r="I809" s="170" t="s">
        <v>48</v>
      </c>
      <c r="J809" s="168" t="s">
        <v>2052</v>
      </c>
      <c r="K809" s="171"/>
    </row>
    <row r="810" spans="1:11" ht="42.75" customHeight="1" x14ac:dyDescent="0.25">
      <c r="A810" s="207"/>
      <c r="B810" s="164">
        <v>11</v>
      </c>
      <c r="C810" s="169" t="s">
        <v>1347</v>
      </c>
      <c r="D810" s="179" t="str">
        <f>"16380107"</f>
        <v>16380107</v>
      </c>
      <c r="E810" s="167" t="s">
        <v>1416</v>
      </c>
      <c r="F810" s="15" t="s">
        <v>45</v>
      </c>
      <c r="G810" s="16" t="s">
        <v>1348</v>
      </c>
      <c r="H810" s="16" t="s">
        <v>1349</v>
      </c>
      <c r="I810" s="170" t="s">
        <v>48</v>
      </c>
      <c r="J810" s="168" t="s">
        <v>2052</v>
      </c>
      <c r="K810" s="171"/>
    </row>
    <row r="811" spans="1:11" ht="42.75" customHeight="1" x14ac:dyDescent="0.25">
      <c r="A811" s="207"/>
      <c r="B811" s="164">
        <v>12</v>
      </c>
      <c r="C811" s="169" t="s">
        <v>1350</v>
      </c>
      <c r="D811" s="179" t="str">
        <f>"81626336"</f>
        <v>81626336</v>
      </c>
      <c r="E811" s="163" t="s">
        <v>1067</v>
      </c>
      <c r="F811" s="15" t="s">
        <v>45</v>
      </c>
      <c r="G811" s="16" t="s">
        <v>1351</v>
      </c>
      <c r="H811" s="16" t="s">
        <v>1352</v>
      </c>
      <c r="I811" s="170" t="s">
        <v>48</v>
      </c>
      <c r="J811" s="168" t="s">
        <v>2052</v>
      </c>
      <c r="K811" s="171"/>
    </row>
    <row r="812" spans="1:11" ht="42.75" customHeight="1" x14ac:dyDescent="0.25">
      <c r="A812" s="207"/>
      <c r="B812" s="164">
        <v>13</v>
      </c>
      <c r="C812" s="42" t="s">
        <v>1773</v>
      </c>
      <c r="D812" s="179" t="str">
        <f>"44846308"</f>
        <v>44846308</v>
      </c>
      <c r="E812" s="163" t="s">
        <v>1617</v>
      </c>
      <c r="F812" s="15" t="s">
        <v>45</v>
      </c>
      <c r="G812" s="16" t="s">
        <v>1782</v>
      </c>
      <c r="H812" s="16" t="s">
        <v>1783</v>
      </c>
      <c r="I812" s="170" t="s">
        <v>48</v>
      </c>
      <c r="J812" s="168" t="s">
        <v>2052</v>
      </c>
      <c r="K812" s="171"/>
    </row>
    <row r="813" spans="1:11" ht="42.75" customHeight="1" x14ac:dyDescent="0.25">
      <c r="A813" s="207"/>
      <c r="B813" s="164">
        <v>14</v>
      </c>
      <c r="C813" s="42" t="s">
        <v>1774</v>
      </c>
      <c r="D813" s="179" t="str">
        <f>"36137890"</f>
        <v>36137890</v>
      </c>
      <c r="E813" s="163" t="s">
        <v>1618</v>
      </c>
      <c r="F813" s="15" t="s">
        <v>45</v>
      </c>
      <c r="G813" s="16">
        <v>47727</v>
      </c>
      <c r="H813" s="16" t="s">
        <v>1806</v>
      </c>
      <c r="I813" s="170" t="s">
        <v>1792</v>
      </c>
      <c r="J813" s="168" t="s">
        <v>2052</v>
      </c>
      <c r="K813" s="171"/>
    </row>
    <row r="814" spans="1:11" ht="42.75" customHeight="1" x14ac:dyDescent="0.25">
      <c r="A814" s="207"/>
      <c r="B814" s="164">
        <v>15</v>
      </c>
      <c r="C814" s="42" t="s">
        <v>1775</v>
      </c>
      <c r="D814" s="179" t="str">
        <f>"28173403"</f>
        <v>28173403</v>
      </c>
      <c r="E814" s="163" t="s">
        <v>1617</v>
      </c>
      <c r="F814" s="15" t="s">
        <v>45</v>
      </c>
      <c r="G814" s="16">
        <v>94925</v>
      </c>
      <c r="H814" s="43" t="s">
        <v>1780</v>
      </c>
      <c r="I814" s="170" t="s">
        <v>167</v>
      </c>
      <c r="J814" s="168" t="s">
        <v>2052</v>
      </c>
      <c r="K814" s="171"/>
    </row>
    <row r="815" spans="1:11" ht="42.75" customHeight="1" x14ac:dyDescent="0.25">
      <c r="A815" s="207"/>
      <c r="B815" s="164">
        <v>16</v>
      </c>
      <c r="C815" s="42" t="s">
        <v>1776</v>
      </c>
      <c r="D815" s="179" t="str">
        <f>"33844103"</f>
        <v>33844103</v>
      </c>
      <c r="E815" s="163" t="s">
        <v>1617</v>
      </c>
      <c r="F815" s="15" t="s">
        <v>45</v>
      </c>
      <c r="G815" s="16" t="s">
        <v>1779</v>
      </c>
      <c r="H815" s="43" t="s">
        <v>1781</v>
      </c>
      <c r="I815" s="170" t="s">
        <v>48</v>
      </c>
      <c r="J815" s="168" t="s">
        <v>2052</v>
      </c>
      <c r="K815" s="171"/>
    </row>
    <row r="816" spans="1:11" ht="42.75" customHeight="1" x14ac:dyDescent="0.25">
      <c r="A816" s="207"/>
      <c r="B816" s="164">
        <v>17</v>
      </c>
      <c r="C816" s="42" t="s">
        <v>1777</v>
      </c>
      <c r="D816" s="179" t="str">
        <f>"08969843"</f>
        <v>08969843</v>
      </c>
      <c r="E816" s="163" t="s">
        <v>1603</v>
      </c>
      <c r="F816" s="15" t="s">
        <v>45</v>
      </c>
      <c r="G816" s="16" t="s">
        <v>1820</v>
      </c>
      <c r="H816" s="16" t="s">
        <v>1821</v>
      </c>
      <c r="I816" s="170" t="s">
        <v>1792</v>
      </c>
      <c r="J816" s="168" t="s">
        <v>2052</v>
      </c>
      <c r="K816" s="171"/>
    </row>
    <row r="817" spans="1:11" ht="42.75" customHeight="1" x14ac:dyDescent="0.25">
      <c r="A817" s="200"/>
      <c r="B817" s="164">
        <v>18</v>
      </c>
      <c r="C817" s="42" t="s">
        <v>1778</v>
      </c>
      <c r="D817" s="179" t="str">
        <f>"30926252"</f>
        <v>30926252</v>
      </c>
      <c r="E817" s="163" t="s">
        <v>1617</v>
      </c>
      <c r="F817" s="15" t="s">
        <v>45</v>
      </c>
      <c r="G817" s="16" t="s">
        <v>1793</v>
      </c>
      <c r="H817" s="16" t="s">
        <v>687</v>
      </c>
      <c r="I817" s="170" t="s">
        <v>48</v>
      </c>
      <c r="J817" s="168" t="s">
        <v>2052</v>
      </c>
      <c r="K817" s="171"/>
    </row>
    <row r="818" spans="1:11" ht="42.75" customHeight="1" x14ac:dyDescent="0.25">
      <c r="A818" s="185" t="s">
        <v>90</v>
      </c>
      <c r="B818" s="186"/>
      <c r="C818" s="186"/>
      <c r="D818" s="186"/>
      <c r="E818" s="187"/>
      <c r="F818" s="191" t="s">
        <v>152</v>
      </c>
      <c r="G818" s="191"/>
      <c r="H818" s="191"/>
      <c r="I818" s="191"/>
      <c r="J818" s="5"/>
      <c r="K818" s="166"/>
    </row>
    <row r="819" spans="1:11" ht="42.75" customHeight="1" x14ac:dyDescent="0.25">
      <c r="A819" s="3" t="s">
        <v>15</v>
      </c>
      <c r="B819" s="165" t="s">
        <v>12</v>
      </c>
      <c r="C819" s="3" t="s">
        <v>14</v>
      </c>
      <c r="D819" s="178" t="s">
        <v>2049</v>
      </c>
      <c r="E819" s="165" t="s">
        <v>8</v>
      </c>
      <c r="F819" s="4" t="s">
        <v>44</v>
      </c>
      <c r="G819" s="4" t="s">
        <v>41</v>
      </c>
      <c r="H819" s="5" t="s">
        <v>42</v>
      </c>
      <c r="I819" s="4" t="s">
        <v>43</v>
      </c>
      <c r="J819" s="165" t="s">
        <v>91</v>
      </c>
      <c r="K819" s="166" t="s">
        <v>2816</v>
      </c>
    </row>
    <row r="820" spans="1:11" ht="24" customHeight="1" x14ac:dyDescent="0.25">
      <c r="A820" s="209" t="s">
        <v>18</v>
      </c>
      <c r="B820" s="182">
        <v>1</v>
      </c>
      <c r="C820" s="183" t="s">
        <v>1478</v>
      </c>
      <c r="D820" s="184" t="s">
        <v>2746</v>
      </c>
      <c r="E820" s="182" t="s">
        <v>243</v>
      </c>
      <c r="F820" s="170" t="s">
        <v>139</v>
      </c>
      <c r="G820" s="170" t="s">
        <v>244</v>
      </c>
      <c r="H820" s="169" t="s">
        <v>246</v>
      </c>
      <c r="I820" s="170" t="s">
        <v>247</v>
      </c>
      <c r="J820" s="188" t="s">
        <v>2052</v>
      </c>
      <c r="K820" s="182" t="s">
        <v>2815</v>
      </c>
    </row>
    <row r="821" spans="1:11" ht="24" customHeight="1" x14ac:dyDescent="0.25">
      <c r="A821" s="210"/>
      <c r="B821" s="182"/>
      <c r="C821" s="183"/>
      <c r="D821" s="184"/>
      <c r="E821" s="182"/>
      <c r="F821" s="170" t="s">
        <v>245</v>
      </c>
      <c r="G821" s="170" t="s">
        <v>244</v>
      </c>
      <c r="H821" s="169" t="s">
        <v>246</v>
      </c>
      <c r="I821" s="170" t="s">
        <v>247</v>
      </c>
      <c r="J821" s="188"/>
      <c r="K821" s="182"/>
    </row>
    <row r="822" spans="1:11" ht="24" customHeight="1" x14ac:dyDescent="0.25">
      <c r="A822" s="210"/>
      <c r="B822" s="182">
        <v>2</v>
      </c>
      <c r="C822" s="183" t="s">
        <v>67</v>
      </c>
      <c r="D822" s="184" t="s">
        <v>2747</v>
      </c>
      <c r="E822" s="182" t="s">
        <v>28</v>
      </c>
      <c r="F822" s="170" t="s">
        <v>139</v>
      </c>
      <c r="G822" s="6" t="s">
        <v>141</v>
      </c>
      <c r="H822" s="6" t="s">
        <v>142</v>
      </c>
      <c r="I822" s="169" t="s">
        <v>143</v>
      </c>
      <c r="J822" s="182" t="s">
        <v>2052</v>
      </c>
      <c r="K822" s="182" t="s">
        <v>2787</v>
      </c>
    </row>
    <row r="823" spans="1:11" ht="24" customHeight="1" x14ac:dyDescent="0.25">
      <c r="A823" s="211"/>
      <c r="B823" s="182"/>
      <c r="C823" s="183"/>
      <c r="D823" s="184"/>
      <c r="E823" s="182"/>
      <c r="F823" s="170" t="s">
        <v>140</v>
      </c>
      <c r="G823" s="6" t="s">
        <v>141</v>
      </c>
      <c r="H823" s="170" t="s">
        <v>178</v>
      </c>
      <c r="I823" s="169" t="s">
        <v>143</v>
      </c>
      <c r="J823" s="182"/>
      <c r="K823" s="182"/>
    </row>
    <row r="824" spans="1:11" ht="24" customHeight="1" x14ac:dyDescent="0.25">
      <c r="A824" s="199" t="s">
        <v>21</v>
      </c>
      <c r="B824" s="182">
        <v>1</v>
      </c>
      <c r="C824" s="183" t="s">
        <v>1598</v>
      </c>
      <c r="D824" s="184" t="s">
        <v>2748</v>
      </c>
      <c r="E824" s="182" t="s">
        <v>1586</v>
      </c>
      <c r="F824" s="170" t="s">
        <v>139</v>
      </c>
      <c r="G824" s="170" t="s">
        <v>1599</v>
      </c>
      <c r="H824" s="170" t="s">
        <v>1600</v>
      </c>
      <c r="I824" s="170" t="s">
        <v>1601</v>
      </c>
      <c r="J824" s="188" t="s">
        <v>2052</v>
      </c>
      <c r="K824" s="182" t="s">
        <v>2773</v>
      </c>
    </row>
    <row r="825" spans="1:11" ht="24" customHeight="1" x14ac:dyDescent="0.25">
      <c r="A825" s="200"/>
      <c r="B825" s="182"/>
      <c r="C825" s="183"/>
      <c r="D825" s="184"/>
      <c r="E825" s="182"/>
      <c r="F825" s="170" t="s">
        <v>140</v>
      </c>
      <c r="G825" s="170" t="s">
        <v>1599</v>
      </c>
      <c r="H825" s="170" t="s">
        <v>1600</v>
      </c>
      <c r="I825" s="170" t="s">
        <v>1601</v>
      </c>
      <c r="J825" s="188"/>
      <c r="K825" s="182"/>
    </row>
    <row r="826" spans="1:11" ht="42.75" customHeight="1" x14ac:dyDescent="0.25">
      <c r="A826" s="169" t="s">
        <v>1558</v>
      </c>
      <c r="B826" s="164">
        <v>1</v>
      </c>
      <c r="C826" s="169" t="s">
        <v>1914</v>
      </c>
      <c r="D826" s="179" t="s">
        <v>2363</v>
      </c>
      <c r="E826" s="167" t="s">
        <v>1656</v>
      </c>
      <c r="F826" s="170" t="s">
        <v>139</v>
      </c>
      <c r="G826" s="6" t="s">
        <v>1915</v>
      </c>
      <c r="H826" s="6" t="s">
        <v>1916</v>
      </c>
      <c r="I826" s="170" t="s">
        <v>1917</v>
      </c>
      <c r="J826" s="163" t="s">
        <v>2052</v>
      </c>
      <c r="K826" s="164"/>
    </row>
  </sheetData>
  <mergeCells count="1436">
    <mergeCell ref="A820:A823"/>
    <mergeCell ref="A824:A825"/>
    <mergeCell ref="B820:B821"/>
    <mergeCell ref="C820:C821"/>
    <mergeCell ref="D820:D821"/>
    <mergeCell ref="E820:E821"/>
    <mergeCell ref="B822:B823"/>
    <mergeCell ref="C822:C823"/>
    <mergeCell ref="D822:D823"/>
    <mergeCell ref="E822:E823"/>
    <mergeCell ref="B824:B825"/>
    <mergeCell ref="C824:C825"/>
    <mergeCell ref="D824:D825"/>
    <mergeCell ref="E824:E825"/>
    <mergeCell ref="B794:B795"/>
    <mergeCell ref="C794:C795"/>
    <mergeCell ref="D794:D795"/>
    <mergeCell ref="E794:E795"/>
    <mergeCell ref="B796:B797"/>
    <mergeCell ref="C796:C797"/>
    <mergeCell ref="D796:D797"/>
    <mergeCell ref="E796:E797"/>
    <mergeCell ref="B798:B799"/>
    <mergeCell ref="C798:C799"/>
    <mergeCell ref="D798:D799"/>
    <mergeCell ref="E798:E799"/>
    <mergeCell ref="A800:A817"/>
    <mergeCell ref="A683:E683"/>
    <mergeCell ref="A774:E774"/>
    <mergeCell ref="B776:B777"/>
    <mergeCell ref="C776:C777"/>
    <mergeCell ref="D776:D777"/>
    <mergeCell ref="E776:E777"/>
    <mergeCell ref="B778:B779"/>
    <mergeCell ref="C778:C779"/>
    <mergeCell ref="D778:D779"/>
    <mergeCell ref="E778:E779"/>
    <mergeCell ref="B780:B781"/>
    <mergeCell ref="C780:C781"/>
    <mergeCell ref="D780:D781"/>
    <mergeCell ref="E780:E781"/>
    <mergeCell ref="B782:B783"/>
    <mergeCell ref="C782:C783"/>
    <mergeCell ref="D782:D783"/>
    <mergeCell ref="E782:E783"/>
    <mergeCell ref="B784:B785"/>
    <mergeCell ref="C784:C785"/>
    <mergeCell ref="D784:D785"/>
    <mergeCell ref="E784:E785"/>
    <mergeCell ref="B786:B787"/>
    <mergeCell ref="B724:B725"/>
    <mergeCell ref="C724:C725"/>
    <mergeCell ref="D724:D725"/>
    <mergeCell ref="E724:E725"/>
    <mergeCell ref="B718:B719"/>
    <mergeCell ref="C718:C719"/>
    <mergeCell ref="D718:D719"/>
    <mergeCell ref="E718:E719"/>
    <mergeCell ref="K722:K723"/>
    <mergeCell ref="A776:A785"/>
    <mergeCell ref="A786:A789"/>
    <mergeCell ref="A790:A793"/>
    <mergeCell ref="A794:A799"/>
    <mergeCell ref="C786:C787"/>
    <mergeCell ref="D786:D787"/>
    <mergeCell ref="E786:E787"/>
    <mergeCell ref="B788:B789"/>
    <mergeCell ref="C788:C789"/>
    <mergeCell ref="D788:D789"/>
    <mergeCell ref="E788:E789"/>
    <mergeCell ref="B790:B791"/>
    <mergeCell ref="C790:C791"/>
    <mergeCell ref="D790:D791"/>
    <mergeCell ref="E790:E791"/>
    <mergeCell ref="B792:B793"/>
    <mergeCell ref="C792:C793"/>
    <mergeCell ref="D792:D793"/>
    <mergeCell ref="E792:E793"/>
    <mergeCell ref="K794:K795"/>
    <mergeCell ref="K796:K797"/>
    <mergeCell ref="K798:K799"/>
    <mergeCell ref="B720:B721"/>
    <mergeCell ref="C720:C721"/>
    <mergeCell ref="D720:D721"/>
    <mergeCell ref="E720:E721"/>
    <mergeCell ref="B722:B723"/>
    <mergeCell ref="C722:C723"/>
    <mergeCell ref="D722:D723"/>
    <mergeCell ref="E722:E723"/>
    <mergeCell ref="B712:B713"/>
    <mergeCell ref="C712:C713"/>
    <mergeCell ref="D712:D713"/>
    <mergeCell ref="E712:E713"/>
    <mergeCell ref="B714:B715"/>
    <mergeCell ref="C714:C715"/>
    <mergeCell ref="D714:D715"/>
    <mergeCell ref="E714:E715"/>
    <mergeCell ref="B716:B717"/>
    <mergeCell ref="C716:C717"/>
    <mergeCell ref="D716:D717"/>
    <mergeCell ref="E716:E717"/>
    <mergeCell ref="C705:C706"/>
    <mergeCell ref="D705:D706"/>
    <mergeCell ref="E705:E706"/>
    <mergeCell ref="B707:B709"/>
    <mergeCell ref="C707:C709"/>
    <mergeCell ref="D707:D709"/>
    <mergeCell ref="E707:E709"/>
    <mergeCell ref="B710:B711"/>
    <mergeCell ref="C710:C711"/>
    <mergeCell ref="D710:D711"/>
    <mergeCell ref="E710:E711"/>
    <mergeCell ref="B699:B700"/>
    <mergeCell ref="C699:C700"/>
    <mergeCell ref="D699:D700"/>
    <mergeCell ref="E699:E700"/>
    <mergeCell ref="B701:B702"/>
    <mergeCell ref="C701:C702"/>
    <mergeCell ref="D701:D702"/>
    <mergeCell ref="E701:E702"/>
    <mergeCell ref="B703:B704"/>
    <mergeCell ref="C703:C704"/>
    <mergeCell ref="D703:D704"/>
    <mergeCell ref="E703:E704"/>
    <mergeCell ref="B695:B696"/>
    <mergeCell ref="C695:C696"/>
    <mergeCell ref="D695:D696"/>
    <mergeCell ref="E695:E696"/>
    <mergeCell ref="B697:B698"/>
    <mergeCell ref="C697:C698"/>
    <mergeCell ref="D697:D698"/>
    <mergeCell ref="E697:E698"/>
    <mergeCell ref="A685:A696"/>
    <mergeCell ref="A697:A709"/>
    <mergeCell ref="A710:A717"/>
    <mergeCell ref="A718:A725"/>
    <mergeCell ref="A726:A773"/>
    <mergeCell ref="B685:B686"/>
    <mergeCell ref="C685:C686"/>
    <mergeCell ref="D685:D686"/>
    <mergeCell ref="E685:E686"/>
    <mergeCell ref="B687:B688"/>
    <mergeCell ref="C687:C688"/>
    <mergeCell ref="D687:D688"/>
    <mergeCell ref="E687:E688"/>
    <mergeCell ref="B689:B690"/>
    <mergeCell ref="C689:C690"/>
    <mergeCell ref="D689:D690"/>
    <mergeCell ref="E689:E690"/>
    <mergeCell ref="B691:B692"/>
    <mergeCell ref="C691:C692"/>
    <mergeCell ref="D691:D692"/>
    <mergeCell ref="E691:E692"/>
    <mergeCell ref="B693:B694"/>
    <mergeCell ref="C693:C694"/>
    <mergeCell ref="B705:B706"/>
    <mergeCell ref="D693:D694"/>
    <mergeCell ref="B652:B653"/>
    <mergeCell ref="C652:C653"/>
    <mergeCell ref="D652:D653"/>
    <mergeCell ref="E652:E653"/>
    <mergeCell ref="B654:B655"/>
    <mergeCell ref="C654:C655"/>
    <mergeCell ref="D654:D655"/>
    <mergeCell ref="E654:E655"/>
    <mergeCell ref="K648:K649"/>
    <mergeCell ref="K650:K651"/>
    <mergeCell ref="K652:K653"/>
    <mergeCell ref="K654:K655"/>
    <mergeCell ref="B646:B647"/>
    <mergeCell ref="C646:C647"/>
    <mergeCell ref="D646:D647"/>
    <mergeCell ref="E646:E647"/>
    <mergeCell ref="B648:B649"/>
    <mergeCell ref="C648:C649"/>
    <mergeCell ref="D648:D649"/>
    <mergeCell ref="E648:E649"/>
    <mergeCell ref="B650:B651"/>
    <mergeCell ref="C650:C651"/>
    <mergeCell ref="D650:D651"/>
    <mergeCell ref="E650:E651"/>
    <mergeCell ref="J685:J686"/>
    <mergeCell ref="E693:E694"/>
    <mergeCell ref="B640:B641"/>
    <mergeCell ref="C640:C641"/>
    <mergeCell ref="D640:D641"/>
    <mergeCell ref="E640:E641"/>
    <mergeCell ref="B642:B643"/>
    <mergeCell ref="C642:C643"/>
    <mergeCell ref="D642:D643"/>
    <mergeCell ref="E642:E643"/>
    <mergeCell ref="B644:B645"/>
    <mergeCell ref="C644:C645"/>
    <mergeCell ref="D644:D645"/>
    <mergeCell ref="E644:E645"/>
    <mergeCell ref="B634:B635"/>
    <mergeCell ref="C634:C635"/>
    <mergeCell ref="D634:D635"/>
    <mergeCell ref="E634:E635"/>
    <mergeCell ref="B636:B637"/>
    <mergeCell ref="C636:C637"/>
    <mergeCell ref="D636:D637"/>
    <mergeCell ref="E636:E637"/>
    <mergeCell ref="B638:B639"/>
    <mergeCell ref="C638:C639"/>
    <mergeCell ref="D638:D639"/>
    <mergeCell ref="E638:E639"/>
    <mergeCell ref="D627:D628"/>
    <mergeCell ref="E627:E628"/>
    <mergeCell ref="B629:B631"/>
    <mergeCell ref="C629:C631"/>
    <mergeCell ref="D629:D631"/>
    <mergeCell ref="E629:E631"/>
    <mergeCell ref="B632:B633"/>
    <mergeCell ref="C632:C633"/>
    <mergeCell ref="D632:D633"/>
    <mergeCell ref="E632:E633"/>
    <mergeCell ref="A617:E617"/>
    <mergeCell ref="A619:A626"/>
    <mergeCell ref="A627:A633"/>
    <mergeCell ref="A634:A645"/>
    <mergeCell ref="A646:A655"/>
    <mergeCell ref="A656:A682"/>
    <mergeCell ref="B619:B620"/>
    <mergeCell ref="C619:C620"/>
    <mergeCell ref="D619:D620"/>
    <mergeCell ref="E619:E620"/>
    <mergeCell ref="B621:B622"/>
    <mergeCell ref="C621:C622"/>
    <mergeCell ref="D621:D622"/>
    <mergeCell ref="E621:E622"/>
    <mergeCell ref="B623:B624"/>
    <mergeCell ref="C623:C624"/>
    <mergeCell ref="D623:D624"/>
    <mergeCell ref="E623:E624"/>
    <mergeCell ref="B625:B626"/>
    <mergeCell ref="C625:C626"/>
    <mergeCell ref="D625:D626"/>
    <mergeCell ref="E625:E626"/>
    <mergeCell ref="B627:B628"/>
    <mergeCell ref="C627:C628"/>
    <mergeCell ref="B605:B606"/>
    <mergeCell ref="C605:C606"/>
    <mergeCell ref="D605:D606"/>
    <mergeCell ref="E605:E606"/>
    <mergeCell ref="B607:B608"/>
    <mergeCell ref="C607:C608"/>
    <mergeCell ref="D607:D608"/>
    <mergeCell ref="E607:E608"/>
    <mergeCell ref="B609:B610"/>
    <mergeCell ref="C609:C610"/>
    <mergeCell ref="D609:D610"/>
    <mergeCell ref="E609:E610"/>
    <mergeCell ref="A595:A598"/>
    <mergeCell ref="A599:A606"/>
    <mergeCell ref="A607:A610"/>
    <mergeCell ref="A611:A616"/>
    <mergeCell ref="B595:B596"/>
    <mergeCell ref="C595:C596"/>
    <mergeCell ref="D595:D596"/>
    <mergeCell ref="E595:E596"/>
    <mergeCell ref="B597:B598"/>
    <mergeCell ref="C597:C598"/>
    <mergeCell ref="D597:D598"/>
    <mergeCell ref="E597:E598"/>
    <mergeCell ref="B599:B600"/>
    <mergeCell ref="C599:C600"/>
    <mergeCell ref="D599:D600"/>
    <mergeCell ref="E599:E600"/>
    <mergeCell ref="B601:B602"/>
    <mergeCell ref="C601:C602"/>
    <mergeCell ref="D601:D602"/>
    <mergeCell ref="E601:E602"/>
    <mergeCell ref="B603:B604"/>
    <mergeCell ref="C603:C604"/>
    <mergeCell ref="D603:D604"/>
    <mergeCell ref="E603:E604"/>
    <mergeCell ref="B578:B579"/>
    <mergeCell ref="C578:C579"/>
    <mergeCell ref="D578:D579"/>
    <mergeCell ref="E578:E579"/>
    <mergeCell ref="B580:B581"/>
    <mergeCell ref="C580:C581"/>
    <mergeCell ref="D580:D581"/>
    <mergeCell ref="E580:E581"/>
    <mergeCell ref="B582:B583"/>
    <mergeCell ref="C582:C583"/>
    <mergeCell ref="D582:D583"/>
    <mergeCell ref="E582:E583"/>
    <mergeCell ref="A544:A567"/>
    <mergeCell ref="A568:E568"/>
    <mergeCell ref="A593:E593"/>
    <mergeCell ref="A570:A573"/>
    <mergeCell ref="A574:A575"/>
    <mergeCell ref="A576:A579"/>
    <mergeCell ref="A580:A583"/>
    <mergeCell ref="A584:A592"/>
    <mergeCell ref="B570:B571"/>
    <mergeCell ref="C570:C571"/>
    <mergeCell ref="D570:D571"/>
    <mergeCell ref="E570:E571"/>
    <mergeCell ref="B572:B573"/>
    <mergeCell ref="C572:C573"/>
    <mergeCell ref="D572:D573"/>
    <mergeCell ref="E572:E573"/>
    <mergeCell ref="B574:B575"/>
    <mergeCell ref="C574:C575"/>
    <mergeCell ref="D574:D575"/>
    <mergeCell ref="E574:E575"/>
    <mergeCell ref="B576:B577"/>
    <mergeCell ref="C576:C577"/>
    <mergeCell ref="D576:D577"/>
    <mergeCell ref="E576:E577"/>
    <mergeCell ref="B541:B542"/>
    <mergeCell ref="C541:C542"/>
    <mergeCell ref="D541:D542"/>
    <mergeCell ref="E541:E542"/>
    <mergeCell ref="A523:A526"/>
    <mergeCell ref="A527:A534"/>
    <mergeCell ref="A416:E416"/>
    <mergeCell ref="A511:E511"/>
    <mergeCell ref="A535:A542"/>
    <mergeCell ref="B535:B536"/>
    <mergeCell ref="C535:C536"/>
    <mergeCell ref="D535:D536"/>
    <mergeCell ref="E535:E536"/>
    <mergeCell ref="B537:B538"/>
    <mergeCell ref="C537:C538"/>
    <mergeCell ref="D537:D538"/>
    <mergeCell ref="E537:E538"/>
    <mergeCell ref="B539:B540"/>
    <mergeCell ref="C539:C540"/>
    <mergeCell ref="D539:D540"/>
    <mergeCell ref="E539:E540"/>
    <mergeCell ref="B529:B530"/>
    <mergeCell ref="C529:C530"/>
    <mergeCell ref="D529:D530"/>
    <mergeCell ref="E529:E530"/>
    <mergeCell ref="B531:B532"/>
    <mergeCell ref="C531:C532"/>
    <mergeCell ref="D531:D532"/>
    <mergeCell ref="E531:E532"/>
    <mergeCell ref="B533:B534"/>
    <mergeCell ref="C533:C534"/>
    <mergeCell ref="D533:D534"/>
    <mergeCell ref="E533:E534"/>
    <mergeCell ref="B523:B524"/>
    <mergeCell ref="C523:C524"/>
    <mergeCell ref="D523:D524"/>
    <mergeCell ref="E523:E524"/>
    <mergeCell ref="B525:B526"/>
    <mergeCell ref="C525:C526"/>
    <mergeCell ref="D525:D526"/>
    <mergeCell ref="E525:E526"/>
    <mergeCell ref="B527:B528"/>
    <mergeCell ref="C527:C528"/>
    <mergeCell ref="D527:D528"/>
    <mergeCell ref="E527:E528"/>
    <mergeCell ref="A466:A510"/>
    <mergeCell ref="A513:A522"/>
    <mergeCell ref="B513:B514"/>
    <mergeCell ref="C513:C514"/>
    <mergeCell ref="D513:D514"/>
    <mergeCell ref="E513:E514"/>
    <mergeCell ref="B515:B516"/>
    <mergeCell ref="C515:C516"/>
    <mergeCell ref="D515:D516"/>
    <mergeCell ref="E515:E516"/>
    <mergeCell ref="B517:B518"/>
    <mergeCell ref="C517:C518"/>
    <mergeCell ref="D517:D518"/>
    <mergeCell ref="E517:E518"/>
    <mergeCell ref="B519:B520"/>
    <mergeCell ref="C519:C520"/>
    <mergeCell ref="D519:D520"/>
    <mergeCell ref="E519:E520"/>
    <mergeCell ref="B521:B522"/>
    <mergeCell ref="C521:C522"/>
    <mergeCell ref="D521:D522"/>
    <mergeCell ref="E521:E522"/>
    <mergeCell ref="E453:E455"/>
    <mergeCell ref="K462:K463"/>
    <mergeCell ref="A456:A465"/>
    <mergeCell ref="B456:B457"/>
    <mergeCell ref="C456:C457"/>
    <mergeCell ref="D456:D457"/>
    <mergeCell ref="E456:E457"/>
    <mergeCell ref="B458:B459"/>
    <mergeCell ref="C458:C459"/>
    <mergeCell ref="D458:D459"/>
    <mergeCell ref="E458:E459"/>
    <mergeCell ref="B460:B461"/>
    <mergeCell ref="C460:C461"/>
    <mergeCell ref="D460:D461"/>
    <mergeCell ref="E460:E461"/>
    <mergeCell ref="B462:B463"/>
    <mergeCell ref="C462:C463"/>
    <mergeCell ref="D462:D463"/>
    <mergeCell ref="E462:E463"/>
    <mergeCell ref="B464:B465"/>
    <mergeCell ref="C464:C465"/>
    <mergeCell ref="D464:D465"/>
    <mergeCell ref="E464:E465"/>
    <mergeCell ref="A441:A455"/>
    <mergeCell ref="B441:B443"/>
    <mergeCell ref="C441:C443"/>
    <mergeCell ref="D441:D443"/>
    <mergeCell ref="E441:E443"/>
    <mergeCell ref="B444:B446"/>
    <mergeCell ref="C444:C446"/>
    <mergeCell ref="D444:D446"/>
    <mergeCell ref="E444:E446"/>
    <mergeCell ref="B447:B448"/>
    <mergeCell ref="C447:C448"/>
    <mergeCell ref="D447:D448"/>
    <mergeCell ref="E447:E448"/>
    <mergeCell ref="B449:B450"/>
    <mergeCell ref="C449:C450"/>
    <mergeCell ref="D449:D450"/>
    <mergeCell ref="E449:E450"/>
    <mergeCell ref="B451:B452"/>
    <mergeCell ref="C451:C452"/>
    <mergeCell ref="D451:D452"/>
    <mergeCell ref="E451:E452"/>
    <mergeCell ref="B453:B455"/>
    <mergeCell ref="C453:C455"/>
    <mergeCell ref="D453:D455"/>
    <mergeCell ref="B432:B434"/>
    <mergeCell ref="C432:C434"/>
    <mergeCell ref="D432:D434"/>
    <mergeCell ref="E432:E434"/>
    <mergeCell ref="A435:A440"/>
    <mergeCell ref="B435:B436"/>
    <mergeCell ref="C435:C436"/>
    <mergeCell ref="D435:D436"/>
    <mergeCell ref="E435:E436"/>
    <mergeCell ref="B437:B438"/>
    <mergeCell ref="C437:C438"/>
    <mergeCell ref="D437:D438"/>
    <mergeCell ref="E437:E438"/>
    <mergeCell ref="B439:B440"/>
    <mergeCell ref="C439:C440"/>
    <mergeCell ref="D439:D440"/>
    <mergeCell ref="E439:E440"/>
    <mergeCell ref="A418:A434"/>
    <mergeCell ref="B418:B419"/>
    <mergeCell ref="C418:C419"/>
    <mergeCell ref="D418:D419"/>
    <mergeCell ref="E418:E419"/>
    <mergeCell ref="B420:B422"/>
    <mergeCell ref="C420:C422"/>
    <mergeCell ref="D420:D422"/>
    <mergeCell ref="E420:E422"/>
    <mergeCell ref="B423:B424"/>
    <mergeCell ref="C423:C424"/>
    <mergeCell ref="D423:D424"/>
    <mergeCell ref="E423:E424"/>
    <mergeCell ref="B425:B427"/>
    <mergeCell ref="C425:C427"/>
    <mergeCell ref="D425:D427"/>
    <mergeCell ref="E425:E427"/>
    <mergeCell ref="B428:B429"/>
    <mergeCell ref="C428:C429"/>
    <mergeCell ref="D428:D429"/>
    <mergeCell ref="E428:E429"/>
    <mergeCell ref="B430:B431"/>
    <mergeCell ref="C430:C431"/>
    <mergeCell ref="D430:D431"/>
    <mergeCell ref="A408:A409"/>
    <mergeCell ref="A410:A415"/>
    <mergeCell ref="B402:B403"/>
    <mergeCell ref="C402:C403"/>
    <mergeCell ref="D402:D403"/>
    <mergeCell ref="E402:E403"/>
    <mergeCell ref="B404:B405"/>
    <mergeCell ref="C404:C405"/>
    <mergeCell ref="D404:D405"/>
    <mergeCell ref="E404:E405"/>
    <mergeCell ref="B406:B407"/>
    <mergeCell ref="C406:C407"/>
    <mergeCell ref="D406:D407"/>
    <mergeCell ref="E406:E407"/>
    <mergeCell ref="B408:B409"/>
    <mergeCell ref="C408:C409"/>
    <mergeCell ref="D408:D409"/>
    <mergeCell ref="E408:E409"/>
    <mergeCell ref="E430:E431"/>
    <mergeCell ref="A400:E400"/>
    <mergeCell ref="A402:A403"/>
    <mergeCell ref="A404:A405"/>
    <mergeCell ref="A406:A407"/>
    <mergeCell ref="K366:K367"/>
    <mergeCell ref="K368:K369"/>
    <mergeCell ref="A381:A382"/>
    <mergeCell ref="A383:A384"/>
    <mergeCell ref="A385:A388"/>
    <mergeCell ref="A389:A390"/>
    <mergeCell ref="A391:A399"/>
    <mergeCell ref="B381:B382"/>
    <mergeCell ref="C381:C382"/>
    <mergeCell ref="D381:D382"/>
    <mergeCell ref="E381:E382"/>
    <mergeCell ref="B383:B384"/>
    <mergeCell ref="C383:C384"/>
    <mergeCell ref="D383:D384"/>
    <mergeCell ref="E383:E384"/>
    <mergeCell ref="B385:B386"/>
    <mergeCell ref="C385:C386"/>
    <mergeCell ref="D385:D386"/>
    <mergeCell ref="E385:E386"/>
    <mergeCell ref="B387:B388"/>
    <mergeCell ref="C387:C388"/>
    <mergeCell ref="D387:D388"/>
    <mergeCell ref="E387:E388"/>
    <mergeCell ref="B389:B390"/>
    <mergeCell ref="A366:A369"/>
    <mergeCell ref="A370:A378"/>
    <mergeCell ref="B360:B361"/>
    <mergeCell ref="C360:C361"/>
    <mergeCell ref="D360:D361"/>
    <mergeCell ref="E360:E361"/>
    <mergeCell ref="B362:B363"/>
    <mergeCell ref="C362:C363"/>
    <mergeCell ref="D362:D363"/>
    <mergeCell ref="E362:E363"/>
    <mergeCell ref="B364:B365"/>
    <mergeCell ref="C364:C365"/>
    <mergeCell ref="D364:D365"/>
    <mergeCell ref="E364:E365"/>
    <mergeCell ref="B366:B367"/>
    <mergeCell ref="C366:C367"/>
    <mergeCell ref="D366:D367"/>
    <mergeCell ref="E366:E367"/>
    <mergeCell ref="B368:B369"/>
    <mergeCell ref="C368:C369"/>
    <mergeCell ref="D368:D369"/>
    <mergeCell ref="E368:E369"/>
    <mergeCell ref="C389:C390"/>
    <mergeCell ref="D389:D390"/>
    <mergeCell ref="E389:E390"/>
    <mergeCell ref="A379:E379"/>
    <mergeCell ref="D326:D327"/>
    <mergeCell ref="E326:E327"/>
    <mergeCell ref="A297:E297"/>
    <mergeCell ref="A360:A363"/>
    <mergeCell ref="A364:A365"/>
    <mergeCell ref="A358:E358"/>
    <mergeCell ref="D318:D319"/>
    <mergeCell ref="E318:E319"/>
    <mergeCell ref="B320:B321"/>
    <mergeCell ref="C320:C321"/>
    <mergeCell ref="D320:D321"/>
    <mergeCell ref="E320:E321"/>
    <mergeCell ref="B322:B323"/>
    <mergeCell ref="C322:C323"/>
    <mergeCell ref="D322:D323"/>
    <mergeCell ref="E322:E323"/>
    <mergeCell ref="D311:D312"/>
    <mergeCell ref="E311:E312"/>
    <mergeCell ref="B313:B314"/>
    <mergeCell ref="C313:C314"/>
    <mergeCell ref="D313:D314"/>
    <mergeCell ref="E313:E314"/>
    <mergeCell ref="B315:B317"/>
    <mergeCell ref="C315:C317"/>
    <mergeCell ref="D315:D317"/>
    <mergeCell ref="E315:E317"/>
    <mergeCell ref="D305:D306"/>
    <mergeCell ref="E305:E306"/>
    <mergeCell ref="D307:D308"/>
    <mergeCell ref="E307:E308"/>
    <mergeCell ref="B309:B310"/>
    <mergeCell ref="C309:C310"/>
    <mergeCell ref="D309:D310"/>
    <mergeCell ref="E309:E310"/>
    <mergeCell ref="D299:D300"/>
    <mergeCell ref="E299:E300"/>
    <mergeCell ref="B301:B302"/>
    <mergeCell ref="C301:C302"/>
    <mergeCell ref="D301:D302"/>
    <mergeCell ref="E301:E302"/>
    <mergeCell ref="B303:B304"/>
    <mergeCell ref="C303:C304"/>
    <mergeCell ref="D303:D304"/>
    <mergeCell ref="E303:E304"/>
    <mergeCell ref="D324:D325"/>
    <mergeCell ref="E324:E325"/>
    <mergeCell ref="A237:A251"/>
    <mergeCell ref="A252:A296"/>
    <mergeCell ref="A299:A308"/>
    <mergeCell ref="A309:A314"/>
    <mergeCell ref="A315:A321"/>
    <mergeCell ref="A322:A327"/>
    <mergeCell ref="A328:A357"/>
    <mergeCell ref="B299:B300"/>
    <mergeCell ref="C299:C300"/>
    <mergeCell ref="B305:B306"/>
    <mergeCell ref="C305:C306"/>
    <mergeCell ref="B311:B312"/>
    <mergeCell ref="C311:C312"/>
    <mergeCell ref="B318:B319"/>
    <mergeCell ref="C318:C319"/>
    <mergeCell ref="B324:B325"/>
    <mergeCell ref="C324:C325"/>
    <mergeCell ref="B246:B247"/>
    <mergeCell ref="C246:C247"/>
    <mergeCell ref="B307:B308"/>
    <mergeCell ref="C307:C308"/>
    <mergeCell ref="B326:B327"/>
    <mergeCell ref="C326:C327"/>
    <mergeCell ref="D246:D247"/>
    <mergeCell ref="E246:E247"/>
    <mergeCell ref="B248:B249"/>
    <mergeCell ref="C248:C249"/>
    <mergeCell ref="D248:D249"/>
    <mergeCell ref="E248:E249"/>
    <mergeCell ref="B250:B251"/>
    <mergeCell ref="C250:C251"/>
    <mergeCell ref="D250:D251"/>
    <mergeCell ref="E250:E251"/>
    <mergeCell ref="B239:B240"/>
    <mergeCell ref="C239:C240"/>
    <mergeCell ref="D239:D240"/>
    <mergeCell ref="E239:E240"/>
    <mergeCell ref="B241:B243"/>
    <mergeCell ref="C241:C243"/>
    <mergeCell ref="D241:D243"/>
    <mergeCell ref="E241:E243"/>
    <mergeCell ref="B244:B245"/>
    <mergeCell ref="C244:C245"/>
    <mergeCell ref="D244:D245"/>
    <mergeCell ref="E244:E245"/>
    <mergeCell ref="D233:D234"/>
    <mergeCell ref="E233:E234"/>
    <mergeCell ref="B235:B236"/>
    <mergeCell ref="C235:C236"/>
    <mergeCell ref="D235:D236"/>
    <mergeCell ref="E235:E236"/>
    <mergeCell ref="B237:B238"/>
    <mergeCell ref="C237:C238"/>
    <mergeCell ref="D237:D238"/>
    <mergeCell ref="E237:E238"/>
    <mergeCell ref="A220:A222"/>
    <mergeCell ref="B220:B222"/>
    <mergeCell ref="C220:C222"/>
    <mergeCell ref="D220:D222"/>
    <mergeCell ref="E220:E222"/>
    <mergeCell ref="B223:B225"/>
    <mergeCell ref="C223:C225"/>
    <mergeCell ref="D223:D225"/>
    <mergeCell ref="E223:E225"/>
    <mergeCell ref="A223:A236"/>
    <mergeCell ref="B226:B228"/>
    <mergeCell ref="C226:C228"/>
    <mergeCell ref="D226:D228"/>
    <mergeCell ref="E226:E228"/>
    <mergeCell ref="B229:B230"/>
    <mergeCell ref="C229:C230"/>
    <mergeCell ref="D229:D230"/>
    <mergeCell ref="E229:E230"/>
    <mergeCell ref="B231:B232"/>
    <mergeCell ref="C231:C232"/>
    <mergeCell ref="D231:D232"/>
    <mergeCell ref="E231:E232"/>
    <mergeCell ref="B233:B234"/>
    <mergeCell ref="C233:C234"/>
    <mergeCell ref="E211:E212"/>
    <mergeCell ref="B213:B215"/>
    <mergeCell ref="C213:C215"/>
    <mergeCell ref="D213:D215"/>
    <mergeCell ref="E213:E215"/>
    <mergeCell ref="B218:B219"/>
    <mergeCell ref="C218:C219"/>
    <mergeCell ref="D218:D219"/>
    <mergeCell ref="E218:E219"/>
    <mergeCell ref="A200:A219"/>
    <mergeCell ref="B200:B202"/>
    <mergeCell ref="C200:C202"/>
    <mergeCell ref="D200:D202"/>
    <mergeCell ref="E200:E202"/>
    <mergeCell ref="B203:B204"/>
    <mergeCell ref="C203:C204"/>
    <mergeCell ref="D203:D204"/>
    <mergeCell ref="E203:E204"/>
    <mergeCell ref="B205:B206"/>
    <mergeCell ref="C205:C206"/>
    <mergeCell ref="D205:D206"/>
    <mergeCell ref="E205:E206"/>
    <mergeCell ref="B207:B208"/>
    <mergeCell ref="C207:C208"/>
    <mergeCell ref="D207:D208"/>
    <mergeCell ref="E207:E208"/>
    <mergeCell ref="B209:B210"/>
    <mergeCell ref="C209:C210"/>
    <mergeCell ref="D209:D210"/>
    <mergeCell ref="E209:E210"/>
    <mergeCell ref="B211:B212"/>
    <mergeCell ref="C211:C212"/>
    <mergeCell ref="D211:D212"/>
    <mergeCell ref="B186:B187"/>
    <mergeCell ref="C186:C187"/>
    <mergeCell ref="D186:D187"/>
    <mergeCell ref="E186:E187"/>
    <mergeCell ref="B188:B189"/>
    <mergeCell ref="C188:C189"/>
    <mergeCell ref="D188:D189"/>
    <mergeCell ref="E188:E189"/>
    <mergeCell ref="A198:E198"/>
    <mergeCell ref="B179:B180"/>
    <mergeCell ref="C179:C180"/>
    <mergeCell ref="D179:D180"/>
    <mergeCell ref="E179:E180"/>
    <mergeCell ref="B181:B182"/>
    <mergeCell ref="C181:C182"/>
    <mergeCell ref="D181:D182"/>
    <mergeCell ref="E181:E182"/>
    <mergeCell ref="B183:B184"/>
    <mergeCell ref="C183:C184"/>
    <mergeCell ref="D183:D184"/>
    <mergeCell ref="E183:E184"/>
    <mergeCell ref="A169:E169"/>
    <mergeCell ref="A171:A174"/>
    <mergeCell ref="A175:A178"/>
    <mergeCell ref="A179:A182"/>
    <mergeCell ref="A183:A184"/>
    <mergeCell ref="A186:A189"/>
    <mergeCell ref="A190:A192"/>
    <mergeCell ref="A193:A195"/>
    <mergeCell ref="B171:B172"/>
    <mergeCell ref="C171:C172"/>
    <mergeCell ref="D171:D172"/>
    <mergeCell ref="E171:E172"/>
    <mergeCell ref="B173:B174"/>
    <mergeCell ref="C173:C174"/>
    <mergeCell ref="D173:D174"/>
    <mergeCell ref="E173:E174"/>
    <mergeCell ref="B175:B176"/>
    <mergeCell ref="C175:C176"/>
    <mergeCell ref="D175:D176"/>
    <mergeCell ref="E175:E176"/>
    <mergeCell ref="B177:B178"/>
    <mergeCell ref="C177:C178"/>
    <mergeCell ref="D177:D178"/>
    <mergeCell ref="E177:E178"/>
    <mergeCell ref="A153:E153"/>
    <mergeCell ref="A155:A158"/>
    <mergeCell ref="A159:A160"/>
    <mergeCell ref="A161:A162"/>
    <mergeCell ref="A164:A168"/>
    <mergeCell ref="B155:B156"/>
    <mergeCell ref="C155:C156"/>
    <mergeCell ref="D155:D156"/>
    <mergeCell ref="E155:E156"/>
    <mergeCell ref="B157:B158"/>
    <mergeCell ref="C157:C158"/>
    <mergeCell ref="D157:D158"/>
    <mergeCell ref="E157:E158"/>
    <mergeCell ref="B159:B160"/>
    <mergeCell ref="C159:C160"/>
    <mergeCell ref="D159:D160"/>
    <mergeCell ref="E159:E160"/>
    <mergeCell ref="B161:B162"/>
    <mergeCell ref="C161:C162"/>
    <mergeCell ref="D161:D162"/>
    <mergeCell ref="E161:E162"/>
    <mergeCell ref="A145:A152"/>
    <mergeCell ref="A101:E101"/>
    <mergeCell ref="A132:E132"/>
    <mergeCell ref="B134:B135"/>
    <mergeCell ref="C134:C135"/>
    <mergeCell ref="D134:D135"/>
    <mergeCell ref="E134:E135"/>
    <mergeCell ref="F134:F135"/>
    <mergeCell ref="B136:B137"/>
    <mergeCell ref="C136:C137"/>
    <mergeCell ref="D136:D137"/>
    <mergeCell ref="E136:E137"/>
    <mergeCell ref="F136:F137"/>
    <mergeCell ref="B138:B139"/>
    <mergeCell ref="C138:C139"/>
    <mergeCell ref="D138:D139"/>
    <mergeCell ref="E138:E139"/>
    <mergeCell ref="F138:F139"/>
    <mergeCell ref="B140:B141"/>
    <mergeCell ref="C140:C141"/>
    <mergeCell ref="D140:D141"/>
    <mergeCell ref="E140:E141"/>
    <mergeCell ref="F140:F141"/>
    <mergeCell ref="B119:B120"/>
    <mergeCell ref="C119:C120"/>
    <mergeCell ref="D119:D120"/>
    <mergeCell ref="E119:E120"/>
    <mergeCell ref="B121:B122"/>
    <mergeCell ref="C121:C122"/>
    <mergeCell ref="D121:D122"/>
    <mergeCell ref="E121:E122"/>
    <mergeCell ref="A134:A142"/>
    <mergeCell ref="B115:B116"/>
    <mergeCell ref="C115:C116"/>
    <mergeCell ref="D115:D116"/>
    <mergeCell ref="E115:E116"/>
    <mergeCell ref="B117:B118"/>
    <mergeCell ref="C117:C118"/>
    <mergeCell ref="D117:D118"/>
    <mergeCell ref="E117:E118"/>
    <mergeCell ref="A109:A112"/>
    <mergeCell ref="A113:A118"/>
    <mergeCell ref="A119:A122"/>
    <mergeCell ref="A123:A130"/>
    <mergeCell ref="B103:B104"/>
    <mergeCell ref="C103:C104"/>
    <mergeCell ref="D103:D104"/>
    <mergeCell ref="E103:E104"/>
    <mergeCell ref="B105:B106"/>
    <mergeCell ref="C105:C106"/>
    <mergeCell ref="D105:D106"/>
    <mergeCell ref="E105:E106"/>
    <mergeCell ref="B107:B108"/>
    <mergeCell ref="C107:C108"/>
    <mergeCell ref="D107:D108"/>
    <mergeCell ref="E107:E108"/>
    <mergeCell ref="B109:B110"/>
    <mergeCell ref="C109:C110"/>
    <mergeCell ref="D109:D110"/>
    <mergeCell ref="E109:E110"/>
    <mergeCell ref="C84:C85"/>
    <mergeCell ref="D84:D85"/>
    <mergeCell ref="E84:E85"/>
    <mergeCell ref="B86:B87"/>
    <mergeCell ref="C86:C87"/>
    <mergeCell ref="D86:D87"/>
    <mergeCell ref="E86:E87"/>
    <mergeCell ref="A81:A85"/>
    <mergeCell ref="B82:B83"/>
    <mergeCell ref="C82:C83"/>
    <mergeCell ref="B88:B89"/>
    <mergeCell ref="C88:C89"/>
    <mergeCell ref="A103:A108"/>
    <mergeCell ref="B113:B114"/>
    <mergeCell ref="C113:C114"/>
    <mergeCell ref="D113:D114"/>
    <mergeCell ref="E113:E114"/>
    <mergeCell ref="E79:E80"/>
    <mergeCell ref="D58:D59"/>
    <mergeCell ref="E58:E59"/>
    <mergeCell ref="A58:A59"/>
    <mergeCell ref="A60:A63"/>
    <mergeCell ref="B62:B63"/>
    <mergeCell ref="C62:C63"/>
    <mergeCell ref="D62:D63"/>
    <mergeCell ref="A64:A71"/>
    <mergeCell ref="E62:E63"/>
    <mergeCell ref="C75:C76"/>
    <mergeCell ref="B58:B59"/>
    <mergeCell ref="C58:C59"/>
    <mergeCell ref="A75:A80"/>
    <mergeCell ref="B75:B76"/>
    <mergeCell ref="A73:E73"/>
    <mergeCell ref="B111:B112"/>
    <mergeCell ref="C111:C112"/>
    <mergeCell ref="D111:D112"/>
    <mergeCell ref="E111:E112"/>
    <mergeCell ref="D88:D89"/>
    <mergeCell ref="E88:E89"/>
    <mergeCell ref="B90:B91"/>
    <mergeCell ref="C90:C91"/>
    <mergeCell ref="D90:D91"/>
    <mergeCell ref="E90:E91"/>
    <mergeCell ref="A86:A87"/>
    <mergeCell ref="A88:A91"/>
    <mergeCell ref="A93:A100"/>
    <mergeCell ref="D82:D83"/>
    <mergeCell ref="E82:E83"/>
    <mergeCell ref="B84:B85"/>
    <mergeCell ref="K12:K13"/>
    <mergeCell ref="A33:A38"/>
    <mergeCell ref="A39:A41"/>
    <mergeCell ref="B33:B34"/>
    <mergeCell ref="C33:C34"/>
    <mergeCell ref="D33:D34"/>
    <mergeCell ref="E33:E34"/>
    <mergeCell ref="B35:B36"/>
    <mergeCell ref="C35:C36"/>
    <mergeCell ref="D35:D36"/>
    <mergeCell ref="E35:E36"/>
    <mergeCell ref="B37:B38"/>
    <mergeCell ref="C37:C38"/>
    <mergeCell ref="D37:D38"/>
    <mergeCell ref="E37:E38"/>
    <mergeCell ref="B40:B41"/>
    <mergeCell ref="C40:C41"/>
    <mergeCell ref="D40:D41"/>
    <mergeCell ref="E40:E41"/>
    <mergeCell ref="D19:D20"/>
    <mergeCell ref="E19:E20"/>
    <mergeCell ref="A10:A13"/>
    <mergeCell ref="B10:B11"/>
    <mergeCell ref="D10:D11"/>
    <mergeCell ref="E10:E11"/>
    <mergeCell ref="B12:B13"/>
    <mergeCell ref="D12:D13"/>
    <mergeCell ref="E12:E13"/>
    <mergeCell ref="C10:C11"/>
    <mergeCell ref="C12:C13"/>
    <mergeCell ref="A44:A52"/>
    <mergeCell ref="A31:E31"/>
    <mergeCell ref="B42:B43"/>
    <mergeCell ref="C42:C43"/>
    <mergeCell ref="D42:D43"/>
    <mergeCell ref="E42:E43"/>
    <mergeCell ref="A22:A30"/>
    <mergeCell ref="J535:J536"/>
    <mergeCell ref="K111:K112"/>
    <mergeCell ref="K113:K114"/>
    <mergeCell ref="J177:J178"/>
    <mergeCell ref="J235:J236"/>
    <mergeCell ref="K430:K431"/>
    <mergeCell ref="K441:K443"/>
    <mergeCell ref="K402:K403"/>
    <mergeCell ref="K404:K405"/>
    <mergeCell ref="K299:K300"/>
    <mergeCell ref="K439:K440"/>
    <mergeCell ref="K406:K407"/>
    <mergeCell ref="K408:K409"/>
    <mergeCell ref="K324:K325"/>
    <mergeCell ref="K326:K327"/>
    <mergeCell ref="K362:K363"/>
    <mergeCell ref="A42:A43"/>
    <mergeCell ref="A55:A57"/>
    <mergeCell ref="B55:B56"/>
    <mergeCell ref="C55:C56"/>
    <mergeCell ref="D55:D56"/>
    <mergeCell ref="E55:E56"/>
    <mergeCell ref="A53:E53"/>
    <mergeCell ref="D75:D76"/>
    <mergeCell ref="E75:E76"/>
    <mergeCell ref="B77:B78"/>
    <mergeCell ref="C77:C78"/>
    <mergeCell ref="D77:D78"/>
    <mergeCell ref="E77:E78"/>
    <mergeCell ref="B79:B80"/>
    <mergeCell ref="C79:C80"/>
    <mergeCell ref="D79:D80"/>
    <mergeCell ref="J527:J528"/>
    <mergeCell ref="J453:J455"/>
    <mergeCell ref="A1:E1"/>
    <mergeCell ref="C3:C4"/>
    <mergeCell ref="C5:C7"/>
    <mergeCell ref="D3:D4"/>
    <mergeCell ref="D5:D7"/>
    <mergeCell ref="A5:A7"/>
    <mergeCell ref="A3:A4"/>
    <mergeCell ref="E3:E4"/>
    <mergeCell ref="E5:E7"/>
    <mergeCell ref="K437:K438"/>
    <mergeCell ref="K209:K210"/>
    <mergeCell ref="K211:K212"/>
    <mergeCell ref="K213:K215"/>
    <mergeCell ref="K237:K238"/>
    <mergeCell ref="F400:I400"/>
    <mergeCell ref="B14:B15"/>
    <mergeCell ref="C14:C15"/>
    <mergeCell ref="D14:D15"/>
    <mergeCell ref="E14:E15"/>
    <mergeCell ref="B3:B4"/>
    <mergeCell ref="B5:B7"/>
    <mergeCell ref="A8:E8"/>
    <mergeCell ref="A14:A15"/>
    <mergeCell ref="A16:A20"/>
    <mergeCell ref="B17:B18"/>
    <mergeCell ref="C17:C18"/>
    <mergeCell ref="D17:D18"/>
    <mergeCell ref="E17:E18"/>
    <mergeCell ref="B19:B20"/>
    <mergeCell ref="C19:C20"/>
    <mergeCell ref="K134:K135"/>
    <mergeCell ref="K136:K137"/>
    <mergeCell ref="G610:H610"/>
    <mergeCell ref="K513:K514"/>
    <mergeCell ref="J188:J189"/>
    <mergeCell ref="K595:K596"/>
    <mergeCell ref="K444:K446"/>
    <mergeCell ref="K519:K520"/>
    <mergeCell ref="K200:K202"/>
    <mergeCell ref="K203:K204"/>
    <mergeCell ref="K205:K206"/>
    <mergeCell ref="K223:K225"/>
    <mergeCell ref="K226:K228"/>
    <mergeCell ref="K229:K230"/>
    <mergeCell ref="K231:K232"/>
    <mergeCell ref="J244:J245"/>
    <mergeCell ref="G245:H245"/>
    <mergeCell ref="K360:K361"/>
    <mergeCell ref="K307:K308"/>
    <mergeCell ref="K309:K310"/>
    <mergeCell ref="K313:K314"/>
    <mergeCell ref="K322:K323"/>
    <mergeCell ref="K521:K522"/>
    <mergeCell ref="J430:J431"/>
    <mergeCell ref="K207:K208"/>
    <mergeCell ref="K435:K436"/>
    <mergeCell ref="J595:J596"/>
    <mergeCell ref="J425:J427"/>
    <mergeCell ref="J318:J319"/>
    <mergeCell ref="J322:J323"/>
    <mergeCell ref="J513:J514"/>
    <mergeCell ref="J404:J405"/>
    <mergeCell ref="K531:K532"/>
    <mergeCell ref="K541:K542"/>
    <mergeCell ref="J449:J450"/>
    <mergeCell ref="J418:J419"/>
    <mergeCell ref="J435:J436"/>
    <mergeCell ref="J439:J440"/>
    <mergeCell ref="J539:J540"/>
    <mergeCell ref="J519:J520"/>
    <mergeCell ref="J531:J532"/>
    <mergeCell ref="J541:J542"/>
    <mergeCell ref="K181:K182"/>
    <mergeCell ref="J179:J180"/>
    <mergeCell ref="K42:K43"/>
    <mergeCell ref="K171:K172"/>
    <mergeCell ref="K55:K56"/>
    <mergeCell ref="K79:K80"/>
    <mergeCell ref="K159:K160"/>
    <mergeCell ref="K218:K219"/>
    <mergeCell ref="K220:K222"/>
    <mergeCell ref="K188:K189"/>
    <mergeCell ref="J84:J85"/>
    <mergeCell ref="J55:J56"/>
    <mergeCell ref="J42:J43"/>
    <mergeCell ref="J86:J87"/>
    <mergeCell ref="J79:J80"/>
    <mergeCell ref="J173:J174"/>
    <mergeCell ref="K175:K176"/>
    <mergeCell ref="K115:K116"/>
    <mergeCell ref="K117:K118"/>
    <mergeCell ref="J157:J158"/>
    <mergeCell ref="J456:J457"/>
    <mergeCell ref="K84:K85"/>
    <mergeCell ref="K539:K540"/>
    <mergeCell ref="K572:K573"/>
    <mergeCell ref="J580:J581"/>
    <mergeCell ref="J537:J538"/>
    <mergeCell ref="G189:H189"/>
    <mergeCell ref="K183:K184"/>
    <mergeCell ref="J226:J228"/>
    <mergeCell ref="J205:J206"/>
    <mergeCell ref="K186:K187"/>
    <mergeCell ref="G187:H187"/>
    <mergeCell ref="J207:J208"/>
    <mergeCell ref="J423:J424"/>
    <mergeCell ref="K423:K424"/>
    <mergeCell ref="K425:K427"/>
    <mergeCell ref="K381:K382"/>
    <mergeCell ref="K364:K365"/>
    <mergeCell ref="J223:J225"/>
    <mergeCell ref="J229:J230"/>
    <mergeCell ref="J246:J247"/>
    <mergeCell ref="J237:J238"/>
    <mergeCell ref="J231:J232"/>
    <mergeCell ref="J209:J210"/>
    <mergeCell ref="K428:K429"/>
    <mergeCell ref="K418:K419"/>
    <mergeCell ref="J313:J314"/>
    <mergeCell ref="K574:K575"/>
    <mergeCell ref="K523:K524"/>
    <mergeCell ref="K527:K528"/>
    <mergeCell ref="K529:K530"/>
    <mergeCell ref="K533:K534"/>
    <mergeCell ref="K535:K536"/>
    <mergeCell ref="K525:K526"/>
    <mergeCell ref="F169:I169"/>
    <mergeCell ref="G455:H455"/>
    <mergeCell ref="G446:H446"/>
    <mergeCell ref="G386:H386"/>
    <mergeCell ref="F511:I511"/>
    <mergeCell ref="K597:K598"/>
    <mergeCell ref="J364:J365"/>
    <mergeCell ref="J220:J222"/>
    <mergeCell ref="K157:K158"/>
    <mergeCell ref="K155:K156"/>
    <mergeCell ref="J161:J162"/>
    <mergeCell ref="J181:J182"/>
    <mergeCell ref="J183:J184"/>
    <mergeCell ref="J175:J176"/>
    <mergeCell ref="J213:J215"/>
    <mergeCell ref="J186:J187"/>
    <mergeCell ref="K315:K317"/>
    <mergeCell ref="K318:K319"/>
    <mergeCell ref="J360:J361"/>
    <mergeCell ref="J385:J386"/>
    <mergeCell ref="J307:J308"/>
    <mergeCell ref="J572:J573"/>
    <mergeCell ref="K383:K384"/>
    <mergeCell ref="K385:K386"/>
    <mergeCell ref="K387:K388"/>
    <mergeCell ref="K305:K306"/>
    <mergeCell ref="J389:J390"/>
    <mergeCell ref="K420:K422"/>
    <mergeCell ref="J241:J243"/>
    <mergeCell ref="K576:K577"/>
    <mergeCell ref="K578:K579"/>
    <mergeCell ref="K580:K581"/>
    <mergeCell ref="F198:I198"/>
    <mergeCell ref="J311:J312"/>
    <mergeCell ref="K311:K312"/>
    <mergeCell ref="G238:H238"/>
    <mergeCell ref="K515:K516"/>
    <mergeCell ref="J305:J306"/>
    <mergeCell ref="G247:H247"/>
    <mergeCell ref="J437:J438"/>
    <mergeCell ref="J464:J465"/>
    <mergeCell ref="J515:J516"/>
    <mergeCell ref="J460:J461"/>
    <mergeCell ref="G457:H457"/>
    <mergeCell ref="G461:H461"/>
    <mergeCell ref="G197:H197"/>
    <mergeCell ref="K320:K321"/>
    <mergeCell ref="J248:J249"/>
    <mergeCell ref="K453:K455"/>
    <mergeCell ref="K458:K459"/>
    <mergeCell ref="K456:K457"/>
    <mergeCell ref="K460:K461"/>
    <mergeCell ref="G317:H317"/>
    <mergeCell ref="G243:H243"/>
    <mergeCell ref="K464:K465"/>
    <mergeCell ref="K389:K390"/>
    <mergeCell ref="K239:K240"/>
    <mergeCell ref="K241:K243"/>
    <mergeCell ref="K244:K245"/>
    <mergeCell ref="K246:K247"/>
    <mergeCell ref="K248:K249"/>
    <mergeCell ref="K250:K251"/>
    <mergeCell ref="K699:K700"/>
    <mergeCell ref="K701:K702"/>
    <mergeCell ref="K629:K631"/>
    <mergeCell ref="J699:J700"/>
    <mergeCell ref="J701:J702"/>
    <mergeCell ref="J621:J622"/>
    <mergeCell ref="J650:J651"/>
    <mergeCell ref="J695:J696"/>
    <mergeCell ref="K599:K600"/>
    <mergeCell ref="K605:K606"/>
    <mergeCell ref="K619:K620"/>
    <mergeCell ref="K601:K602"/>
    <mergeCell ref="K607:K608"/>
    <mergeCell ref="K609:K610"/>
    <mergeCell ref="K603:K604"/>
    <mergeCell ref="K790:K791"/>
    <mergeCell ref="K792:K793"/>
    <mergeCell ref="K718:K719"/>
    <mergeCell ref="K644:K645"/>
    <mergeCell ref="K716:K717"/>
    <mergeCell ref="J707:J709"/>
    <mergeCell ref="J710:J711"/>
    <mergeCell ref="J687:J688"/>
    <mergeCell ref="J648:J649"/>
    <mergeCell ref="K697:K698"/>
    <mergeCell ref="J703:J704"/>
    <mergeCell ref="J646:J647"/>
    <mergeCell ref="K695:K696"/>
    <mergeCell ref="J689:J690"/>
    <mergeCell ref="J654:J655"/>
    <mergeCell ref="K714:K715"/>
    <mergeCell ref="K646:K647"/>
    <mergeCell ref="K710:K711"/>
    <mergeCell ref="J714:J715"/>
    <mergeCell ref="J697:J698"/>
    <mergeCell ref="K691:K692"/>
    <mergeCell ref="J776:J777"/>
    <mergeCell ref="J716:J717"/>
    <mergeCell ref="K822:K823"/>
    <mergeCell ref="K824:K825"/>
    <mergeCell ref="K820:K821"/>
    <mergeCell ref="K621:K622"/>
    <mergeCell ref="K623:K624"/>
    <mergeCell ref="K627:K628"/>
    <mergeCell ref="K632:K633"/>
    <mergeCell ref="K634:K635"/>
    <mergeCell ref="K707:K709"/>
    <mergeCell ref="K724:K725"/>
    <mergeCell ref="K776:K777"/>
    <mergeCell ref="K778:K779"/>
    <mergeCell ref="K780:K781"/>
    <mergeCell ref="K720:K721"/>
    <mergeCell ref="K705:K706"/>
    <mergeCell ref="K638:K639"/>
    <mergeCell ref="K782:K783"/>
    <mergeCell ref="K784:K785"/>
    <mergeCell ref="K693:K694"/>
    <mergeCell ref="K703:K704"/>
    <mergeCell ref="K786:K787"/>
    <mergeCell ref="K788:K789"/>
    <mergeCell ref="K712:K713"/>
    <mergeCell ref="K685:K686"/>
    <mergeCell ref="K687:K688"/>
    <mergeCell ref="K689:K690"/>
    <mergeCell ref="K640:K641"/>
    <mergeCell ref="J619:J620"/>
    <mergeCell ref="K636:K637"/>
    <mergeCell ref="K625:K626"/>
    <mergeCell ref="J623:J624"/>
    <mergeCell ref="J629:J631"/>
    <mergeCell ref="K179:K180"/>
    <mergeCell ref="J303:J304"/>
    <mergeCell ref="J171:J172"/>
    <mergeCell ref="J444:J446"/>
    <mergeCell ref="J402:J403"/>
    <mergeCell ref="J634:J635"/>
    <mergeCell ref="J644:J645"/>
    <mergeCell ref="J574:J575"/>
    <mergeCell ref="K642:K643"/>
    <mergeCell ref="K537:K538"/>
    <mergeCell ref="K570:K571"/>
    <mergeCell ref="K303:K304"/>
    <mergeCell ref="J239:J240"/>
    <mergeCell ref="K233:K234"/>
    <mergeCell ref="J387:J388"/>
    <mergeCell ref="J408:J409"/>
    <mergeCell ref="K449:K450"/>
    <mergeCell ref="J523:J524"/>
    <mergeCell ref="K451:K452"/>
    <mergeCell ref="J533:J534"/>
    <mergeCell ref="K301:K302"/>
    <mergeCell ref="J458:J459"/>
    <mergeCell ref="J432:J434"/>
    <mergeCell ref="J447:J448"/>
    <mergeCell ref="K517:K518"/>
    <mergeCell ref="K582:K583"/>
    <mergeCell ref="J37:J38"/>
    <mergeCell ref="K77:K78"/>
    <mergeCell ref="K40:K41"/>
    <mergeCell ref="K161:K162"/>
    <mergeCell ref="K177:K178"/>
    <mergeCell ref="K235:K236"/>
    <mergeCell ref="J778:J779"/>
    <mergeCell ref="J794:J795"/>
    <mergeCell ref="J724:J725"/>
    <mergeCell ref="J784:J785"/>
    <mergeCell ref="J517:J518"/>
    <mergeCell ref="J159:J160"/>
    <mergeCell ref="J109:J110"/>
    <mergeCell ref="J134:J135"/>
    <mergeCell ref="J155:J156"/>
    <mergeCell ref="J17:J18"/>
    <mergeCell ref="J632:J633"/>
    <mergeCell ref="J570:J571"/>
    <mergeCell ref="J362:J363"/>
    <mergeCell ref="J299:J300"/>
    <mergeCell ref="K17:K18"/>
    <mergeCell ref="K19:K20"/>
    <mergeCell ref="K33:K34"/>
    <mergeCell ref="K35:K36"/>
    <mergeCell ref="K37:K38"/>
    <mergeCell ref="K58:K59"/>
    <mergeCell ref="K62:K63"/>
    <mergeCell ref="K75:K76"/>
    <mergeCell ref="K86:K87"/>
    <mergeCell ref="K88:K89"/>
    <mergeCell ref="K173:K174"/>
    <mergeCell ref="J640:J641"/>
    <mergeCell ref="J107:J108"/>
    <mergeCell ref="F185:I185"/>
    <mergeCell ref="J88:J89"/>
    <mergeCell ref="J138:J139"/>
    <mergeCell ref="G140:I141"/>
    <mergeCell ref="G142:I142"/>
    <mergeCell ref="J119:J120"/>
    <mergeCell ref="J140:J141"/>
    <mergeCell ref="J117:J118"/>
    <mergeCell ref="G39:I39"/>
    <mergeCell ref="J82:J83"/>
    <mergeCell ref="J58:J59"/>
    <mergeCell ref="J77:J78"/>
    <mergeCell ref="J75:J76"/>
    <mergeCell ref="G61:I61"/>
    <mergeCell ref="K3:K4"/>
    <mergeCell ref="K5:K7"/>
    <mergeCell ref="K10:K11"/>
    <mergeCell ref="K14:K15"/>
    <mergeCell ref="J3:J4"/>
    <mergeCell ref="K119:K120"/>
    <mergeCell ref="G120:H120"/>
    <mergeCell ref="K121:K122"/>
    <mergeCell ref="K90:K91"/>
    <mergeCell ref="K103:K104"/>
    <mergeCell ref="K105:K106"/>
    <mergeCell ref="K107:K108"/>
    <mergeCell ref="K109:K110"/>
    <mergeCell ref="K140:K141"/>
    <mergeCell ref="J121:J122"/>
    <mergeCell ref="J103:J104"/>
    <mergeCell ref="J10:J11"/>
    <mergeCell ref="J113:J114"/>
    <mergeCell ref="J111:J112"/>
    <mergeCell ref="J383:J384"/>
    <mergeCell ref="J309:J310"/>
    <mergeCell ref="J315:J317"/>
    <mergeCell ref="J326:J327"/>
    <mergeCell ref="J368:J369"/>
    <mergeCell ref="G163:H163"/>
    <mergeCell ref="G144:I144"/>
    <mergeCell ref="F153:I153"/>
    <mergeCell ref="G143:I143"/>
    <mergeCell ref="J211:J212"/>
    <mergeCell ref="J324:J325"/>
    <mergeCell ref="J218:J219"/>
    <mergeCell ref="G222:H222"/>
    <mergeCell ref="G225:H225"/>
    <mergeCell ref="G251:H251"/>
    <mergeCell ref="G327:H327"/>
    <mergeCell ref="F297:I297"/>
    <mergeCell ref="F132:I132"/>
    <mergeCell ref="J136:J137"/>
    <mergeCell ref="J115:J116"/>
    <mergeCell ref="J366:J367"/>
    <mergeCell ref="G367:H367"/>
    <mergeCell ref="J233:J234"/>
    <mergeCell ref="J250:J251"/>
    <mergeCell ref="J301:J302"/>
    <mergeCell ref="F358:I358"/>
    <mergeCell ref="F379:I379"/>
    <mergeCell ref="G249:H249"/>
    <mergeCell ref="J381:J382"/>
    <mergeCell ref="G162:H162"/>
    <mergeCell ref="G725:H725"/>
    <mergeCell ref="J786:J787"/>
    <mergeCell ref="J718:J719"/>
    <mergeCell ref="J720:J721"/>
    <mergeCell ref="J782:J783"/>
    <mergeCell ref="J780:J781"/>
    <mergeCell ref="F774:I774"/>
    <mergeCell ref="J722:J723"/>
    <mergeCell ref="J824:J825"/>
    <mergeCell ref="J796:J797"/>
    <mergeCell ref="J820:J821"/>
    <mergeCell ref="J790:J791"/>
    <mergeCell ref="J788:J789"/>
    <mergeCell ref="F818:I818"/>
    <mergeCell ref="J792:J793"/>
    <mergeCell ref="J798:J799"/>
    <mergeCell ref="G799:H799"/>
    <mergeCell ref="J822:J823"/>
    <mergeCell ref="G797:H797"/>
    <mergeCell ref="F568:I568"/>
    <mergeCell ref="G717:H717"/>
    <mergeCell ref="J652:J653"/>
    <mergeCell ref="G653:H653"/>
    <mergeCell ref="F683:I683"/>
    <mergeCell ref="J578:J579"/>
    <mergeCell ref="F617:I617"/>
    <mergeCell ref="G583:H583"/>
    <mergeCell ref="J599:J600"/>
    <mergeCell ref="J597:J598"/>
    <mergeCell ref="J642:J643"/>
    <mergeCell ref="J638:J639"/>
    <mergeCell ref="J605:J606"/>
    <mergeCell ref="J582:J583"/>
    <mergeCell ref="F593:I593"/>
    <mergeCell ref="G635:H635"/>
    <mergeCell ref="J627:J628"/>
    <mergeCell ref="J607:J608"/>
    <mergeCell ref="J603:J604"/>
    <mergeCell ref="J576:J577"/>
    <mergeCell ref="J609:J610"/>
    <mergeCell ref="J601:J602"/>
    <mergeCell ref="J625:J626"/>
    <mergeCell ref="J712:J713"/>
    <mergeCell ref="J705:J706"/>
    <mergeCell ref="J691:J692"/>
    <mergeCell ref="J693:J694"/>
    <mergeCell ref="J636:J637"/>
    <mergeCell ref="F73:I73"/>
    <mergeCell ref="F31:I31"/>
    <mergeCell ref="J33:J34"/>
    <mergeCell ref="G72:I72"/>
    <mergeCell ref="J35:J36"/>
    <mergeCell ref="G43:H43"/>
    <mergeCell ref="G60:I60"/>
    <mergeCell ref="G79:I80"/>
    <mergeCell ref="G81:I81"/>
    <mergeCell ref="J105:J106"/>
    <mergeCell ref="J90:J91"/>
    <mergeCell ref="G92:I92"/>
    <mergeCell ref="F1:I1"/>
    <mergeCell ref="F8:I8"/>
    <mergeCell ref="G63:H63"/>
    <mergeCell ref="G16:I16"/>
    <mergeCell ref="G49:H49"/>
    <mergeCell ref="G46:H46"/>
    <mergeCell ref="J19:J20"/>
    <mergeCell ref="G35:I35"/>
    <mergeCell ref="J62:J63"/>
    <mergeCell ref="J14:J15"/>
    <mergeCell ref="G17:I18"/>
    <mergeCell ref="J5:J7"/>
    <mergeCell ref="G23:H23"/>
    <mergeCell ref="F53:I53"/>
    <mergeCell ref="G36:I36"/>
    <mergeCell ref="G57:I57"/>
    <mergeCell ref="G22:H22"/>
    <mergeCell ref="J40:J41"/>
    <mergeCell ref="J12:J13"/>
    <mergeCell ref="F101:I101"/>
    <mergeCell ref="B216:B217"/>
    <mergeCell ref="C216:C217"/>
    <mergeCell ref="D216:D217"/>
    <mergeCell ref="E216:E217"/>
    <mergeCell ref="J216:J217"/>
    <mergeCell ref="K216:K217"/>
    <mergeCell ref="A818:E818"/>
    <mergeCell ref="K82:K83"/>
    <mergeCell ref="J462:J463"/>
    <mergeCell ref="G463:H463"/>
    <mergeCell ref="J529:J530"/>
    <mergeCell ref="J406:J407"/>
    <mergeCell ref="J320:J321"/>
    <mergeCell ref="G136:I137"/>
    <mergeCell ref="G542:H542"/>
    <mergeCell ref="J525:J526"/>
    <mergeCell ref="J521:J522"/>
    <mergeCell ref="G240:H240"/>
    <mergeCell ref="K432:K434"/>
    <mergeCell ref="K447:K448"/>
    <mergeCell ref="G407:H407"/>
    <mergeCell ref="J451:J452"/>
    <mergeCell ref="J428:J429"/>
    <mergeCell ref="F416:I416"/>
    <mergeCell ref="G236:H236"/>
    <mergeCell ref="J203:J204"/>
    <mergeCell ref="J200:J202"/>
    <mergeCell ref="K138:K139"/>
    <mergeCell ref="J441:J443"/>
    <mergeCell ref="J420:J422"/>
    <mergeCell ref="G538:H538"/>
    <mergeCell ref="G87:H87"/>
  </mergeCells>
  <pageMargins left="0.15748031496063" right="0.118110236220472" top="0.47244094488188998" bottom="0.196850393700787" header="0.23622047244094499" footer="0.196850393700787"/>
  <pageSetup paperSize="9" scale="55" orientation="landscape" r:id="rId1"/>
  <headerFooter scaleWithDoc="0">
    <oddHeader>&amp;CAnanta Institute Of Medical Sciences &amp; Research Centre, Rajsamand&amp;R&amp;P</oddHeader>
  </headerFooter>
  <rowBreaks count="15" manualBreakCount="15">
    <brk id="36" max="9" man="1"/>
    <brk id="66" max="9" man="1"/>
    <brk id="100" max="9" man="1"/>
    <brk id="131" max="9" man="1"/>
    <brk id="166" max="9" man="1"/>
    <brk id="206" max="9" man="1"/>
    <brk id="271" max="9" man="1"/>
    <brk id="321" max="9" man="1"/>
    <brk id="384" max="9" man="1"/>
    <brk id="440" max="9" man="1"/>
    <brk id="510" max="9" man="1"/>
    <brk id="552" max="9" man="1"/>
    <brk id="645" max="9" man="1"/>
    <brk id="698" max="9" man="1"/>
    <brk id="752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823"/>
  <sheetViews>
    <sheetView topLeftCell="A755" zoomScale="70" zoomScaleNormal="70" workbookViewId="0">
      <selection activeCell="A755" sqref="A1:XFD1048576"/>
    </sheetView>
  </sheetViews>
  <sheetFormatPr defaultRowHeight="15" x14ac:dyDescent="0.2"/>
  <cols>
    <col min="1" max="2" width="17.7109375" style="44" customWidth="1"/>
    <col min="3" max="4" width="6.28515625" style="45" customWidth="1"/>
    <col min="5" max="5" width="58.7109375" style="46" bestFit="1" customWidth="1"/>
    <col min="6" max="6" width="26.7109375" style="74" bestFit="1" customWidth="1"/>
    <col min="7" max="7" width="33.42578125" style="74" bestFit="1" customWidth="1"/>
    <col min="8" max="8" width="25.85546875" style="74" customWidth="1"/>
    <col min="9" max="9" width="14.7109375" style="45" customWidth="1"/>
    <col min="10" max="10" width="16.28515625" style="47" customWidth="1"/>
    <col min="11" max="11" width="23.28515625" style="47" customWidth="1"/>
    <col min="12" max="12" width="13.7109375" style="9" customWidth="1"/>
    <col min="13" max="13" width="43.42578125" style="47" customWidth="1"/>
    <col min="14" max="14" width="30.85546875" style="45" customWidth="1"/>
    <col min="15" max="15" width="26.85546875" style="45" customWidth="1"/>
    <col min="16" max="16" width="8.85546875" style="2" customWidth="1"/>
    <col min="17" max="16384" width="9.140625" style="2"/>
  </cols>
  <sheetData>
    <row r="1" spans="1:15" ht="31.5" x14ac:dyDescent="0.2">
      <c r="A1" s="87" t="s">
        <v>40</v>
      </c>
      <c r="B1" s="88"/>
      <c r="C1" s="88"/>
      <c r="D1" s="88"/>
      <c r="E1" s="88"/>
      <c r="F1" s="88"/>
      <c r="G1" s="88"/>
      <c r="H1" s="88"/>
      <c r="I1" s="89"/>
      <c r="J1" s="190" t="s">
        <v>248</v>
      </c>
      <c r="K1" s="190"/>
      <c r="L1" s="190"/>
      <c r="M1" s="190"/>
      <c r="N1" s="112"/>
      <c r="O1" s="112"/>
    </row>
    <row r="2" spans="1:15" ht="31.5" x14ac:dyDescent="0.2">
      <c r="A2" s="3" t="s">
        <v>15</v>
      </c>
      <c r="B2" s="3"/>
      <c r="C2" s="119" t="s">
        <v>12</v>
      </c>
      <c r="D2" s="119"/>
      <c r="E2" s="3" t="s">
        <v>14</v>
      </c>
      <c r="F2" s="121" t="s">
        <v>2049</v>
      </c>
      <c r="G2" s="121"/>
      <c r="H2" s="121"/>
      <c r="I2" s="119" t="s">
        <v>8</v>
      </c>
      <c r="J2" s="4" t="s">
        <v>44</v>
      </c>
      <c r="K2" s="4" t="s">
        <v>41</v>
      </c>
      <c r="L2" s="5" t="s">
        <v>42</v>
      </c>
      <c r="M2" s="3" t="s">
        <v>43</v>
      </c>
      <c r="N2" s="121" t="s">
        <v>2050</v>
      </c>
      <c r="O2" s="121" t="s">
        <v>2051</v>
      </c>
    </row>
    <row r="3" spans="1:15" ht="30" x14ac:dyDescent="0.2">
      <c r="A3" s="71" t="s">
        <v>0</v>
      </c>
      <c r="B3" s="128"/>
      <c r="C3" s="95">
        <v>1</v>
      </c>
      <c r="D3" s="124"/>
      <c r="E3" s="71" t="s">
        <v>478</v>
      </c>
      <c r="F3" s="113"/>
      <c r="G3" s="113"/>
      <c r="H3" s="113"/>
      <c r="I3" s="95" t="s">
        <v>476</v>
      </c>
      <c r="J3" s="49" t="s">
        <v>45</v>
      </c>
      <c r="K3" s="6" t="s">
        <v>479</v>
      </c>
      <c r="L3" s="7" t="s">
        <v>480</v>
      </c>
      <c r="M3" s="49" t="s">
        <v>95</v>
      </c>
      <c r="N3" s="188" t="s">
        <v>2052</v>
      </c>
      <c r="O3" s="188"/>
    </row>
    <row r="4" spans="1:15" ht="15.75" x14ac:dyDescent="0.25">
      <c r="A4" s="72"/>
      <c r="B4" s="129"/>
      <c r="C4" s="98"/>
      <c r="D4" s="125"/>
      <c r="E4" s="72"/>
      <c r="F4" s="114"/>
      <c r="G4" s="118"/>
      <c r="H4" s="113"/>
      <c r="I4" s="94"/>
      <c r="J4" s="49" t="s">
        <v>164</v>
      </c>
      <c r="K4" s="6" t="s">
        <v>479</v>
      </c>
      <c r="L4" s="7" t="s">
        <v>480</v>
      </c>
      <c r="M4" s="49" t="s">
        <v>95</v>
      </c>
      <c r="N4" s="188"/>
      <c r="O4" s="188"/>
    </row>
    <row r="5" spans="1:15" ht="30" x14ac:dyDescent="0.2">
      <c r="A5" s="71" t="s">
        <v>39</v>
      </c>
      <c r="B5" s="128"/>
      <c r="C5" s="95">
        <v>1</v>
      </c>
      <c r="D5" s="124"/>
      <c r="E5" s="71" t="s">
        <v>330</v>
      </c>
      <c r="F5" s="113"/>
      <c r="G5" s="113"/>
      <c r="H5" s="113"/>
      <c r="I5" s="95" t="s">
        <v>331</v>
      </c>
      <c r="J5" s="49" t="s">
        <v>45</v>
      </c>
      <c r="K5" s="6" t="s">
        <v>333</v>
      </c>
      <c r="L5" s="49" t="s">
        <v>334</v>
      </c>
      <c r="M5" s="49" t="s">
        <v>180</v>
      </c>
      <c r="N5" s="182" t="s">
        <v>2052</v>
      </c>
      <c r="O5" s="182"/>
    </row>
    <row r="6" spans="1:15" ht="15.75" x14ac:dyDescent="0.25">
      <c r="A6" s="73"/>
      <c r="B6" s="63"/>
      <c r="C6" s="103"/>
      <c r="D6" s="65"/>
      <c r="E6" s="73"/>
      <c r="F6" s="118"/>
      <c r="G6" s="118"/>
      <c r="H6" s="113"/>
      <c r="I6" s="104"/>
      <c r="J6" s="49" t="s">
        <v>156</v>
      </c>
      <c r="K6" s="6" t="s">
        <v>333</v>
      </c>
      <c r="L6" s="49" t="s">
        <v>334</v>
      </c>
      <c r="M6" s="49" t="s">
        <v>180</v>
      </c>
      <c r="N6" s="182"/>
      <c r="O6" s="182"/>
    </row>
    <row r="7" spans="1:15" ht="15.75" x14ac:dyDescent="0.25">
      <c r="A7" s="72"/>
      <c r="B7" s="129"/>
      <c r="C7" s="98"/>
      <c r="D7" s="125"/>
      <c r="E7" s="72"/>
      <c r="F7" s="114"/>
      <c r="G7" s="118"/>
      <c r="H7" s="113"/>
      <c r="I7" s="94"/>
      <c r="J7" s="49" t="s">
        <v>332</v>
      </c>
      <c r="K7" s="6" t="s">
        <v>333</v>
      </c>
      <c r="L7" s="49" t="s">
        <v>334</v>
      </c>
      <c r="M7" s="49" t="s">
        <v>180</v>
      </c>
      <c r="N7" s="182"/>
      <c r="O7" s="182"/>
    </row>
    <row r="8" spans="1:15" s="9" customFormat="1" ht="15.75" x14ac:dyDescent="0.25">
      <c r="A8" s="84" t="s">
        <v>79</v>
      </c>
      <c r="B8" s="85"/>
      <c r="C8" s="85"/>
      <c r="D8" s="85"/>
      <c r="E8" s="85"/>
      <c r="F8" s="85"/>
      <c r="G8" s="131"/>
      <c r="H8" s="113"/>
      <c r="I8" s="86"/>
      <c r="J8" s="190" t="s">
        <v>152</v>
      </c>
      <c r="K8" s="190"/>
      <c r="L8" s="190"/>
      <c r="M8" s="190"/>
      <c r="N8" s="8"/>
      <c r="O8" s="8"/>
    </row>
    <row r="9" spans="1:15" ht="15.75" x14ac:dyDescent="0.2">
      <c r="A9" s="3" t="s">
        <v>15</v>
      </c>
      <c r="B9" s="3"/>
      <c r="C9" s="119" t="s">
        <v>12</v>
      </c>
      <c r="D9" s="119"/>
      <c r="E9" s="3" t="s">
        <v>14</v>
      </c>
      <c r="F9" s="121"/>
      <c r="G9" s="132"/>
      <c r="H9" s="113"/>
      <c r="I9" s="119" t="s">
        <v>8</v>
      </c>
      <c r="J9" s="4" t="s">
        <v>44</v>
      </c>
      <c r="K9" s="4" t="s">
        <v>41</v>
      </c>
      <c r="L9" s="5" t="s">
        <v>42</v>
      </c>
      <c r="M9" s="3" t="s">
        <v>43</v>
      </c>
      <c r="N9" s="119" t="s">
        <v>91</v>
      </c>
      <c r="O9" s="119" t="s">
        <v>1477</v>
      </c>
    </row>
    <row r="10" spans="1:15" ht="30" x14ac:dyDescent="0.2">
      <c r="A10" s="95" t="s">
        <v>16</v>
      </c>
      <c r="B10" s="68"/>
      <c r="C10" s="95">
        <v>1</v>
      </c>
      <c r="D10" s="124"/>
      <c r="E10" s="71" t="s">
        <v>1035</v>
      </c>
      <c r="F10" s="113"/>
      <c r="G10" s="113"/>
      <c r="H10" s="113"/>
      <c r="I10" s="95" t="s">
        <v>31</v>
      </c>
      <c r="J10" s="49" t="s">
        <v>45</v>
      </c>
      <c r="K10" s="6" t="s">
        <v>154</v>
      </c>
      <c r="L10" s="10" t="s">
        <v>155</v>
      </c>
      <c r="M10" s="49" t="s">
        <v>153</v>
      </c>
      <c r="N10" s="182" t="s">
        <v>2052</v>
      </c>
      <c r="O10" s="182"/>
    </row>
    <row r="11" spans="1:15" ht="15.75" x14ac:dyDescent="0.25">
      <c r="A11" s="98"/>
      <c r="B11" s="70"/>
      <c r="C11" s="98"/>
      <c r="D11" s="125"/>
      <c r="E11" s="72"/>
      <c r="H11" s="113"/>
      <c r="I11" s="94"/>
      <c r="J11" s="49" t="s">
        <v>156</v>
      </c>
      <c r="K11" s="6" t="s">
        <v>616</v>
      </c>
      <c r="L11" s="10" t="s">
        <v>157</v>
      </c>
      <c r="M11" s="49" t="s">
        <v>93</v>
      </c>
      <c r="N11" s="182"/>
      <c r="O11" s="182"/>
    </row>
    <row r="12" spans="1:15" ht="30" x14ac:dyDescent="0.2">
      <c r="A12" s="71" t="s">
        <v>17</v>
      </c>
      <c r="B12" s="128"/>
      <c r="C12" s="95">
        <v>1</v>
      </c>
      <c r="D12" s="124"/>
      <c r="E12" s="71" t="s">
        <v>1039</v>
      </c>
      <c r="F12" s="113"/>
      <c r="G12" s="113"/>
      <c r="H12" s="113"/>
      <c r="I12" s="95" t="s">
        <v>1489</v>
      </c>
      <c r="J12" s="49" t="s">
        <v>45</v>
      </c>
      <c r="K12" s="7" t="s">
        <v>1040</v>
      </c>
      <c r="L12" s="10" t="s">
        <v>1041</v>
      </c>
      <c r="M12" s="7" t="s">
        <v>95</v>
      </c>
      <c r="N12" s="182" t="s">
        <v>2052</v>
      </c>
      <c r="O12" s="182"/>
    </row>
    <row r="13" spans="1:15" ht="15.75" x14ac:dyDescent="0.25">
      <c r="A13" s="73"/>
      <c r="B13" s="63"/>
      <c r="C13" s="98"/>
      <c r="D13" s="125"/>
      <c r="E13" s="72"/>
      <c r="F13" s="114"/>
      <c r="G13" s="118"/>
      <c r="H13" s="113"/>
      <c r="I13" s="94"/>
      <c r="J13" s="49" t="s">
        <v>164</v>
      </c>
      <c r="K13" s="7" t="s">
        <v>1042</v>
      </c>
      <c r="L13" s="10" t="s">
        <v>1043</v>
      </c>
      <c r="M13" s="7" t="s">
        <v>95</v>
      </c>
      <c r="N13" s="182"/>
      <c r="O13" s="182"/>
    </row>
    <row r="14" spans="1:15" x14ac:dyDescent="0.2">
      <c r="A14" s="73"/>
      <c r="B14" s="63"/>
      <c r="C14" s="95">
        <v>2</v>
      </c>
      <c r="D14" s="124"/>
      <c r="E14" s="71" t="s">
        <v>1942</v>
      </c>
      <c r="F14" s="113"/>
      <c r="G14" s="113"/>
      <c r="H14" s="113"/>
      <c r="I14" s="95" t="s">
        <v>1943</v>
      </c>
      <c r="J14" s="49" t="s">
        <v>45</v>
      </c>
      <c r="K14" s="7" t="s">
        <v>1944</v>
      </c>
      <c r="L14" s="10" t="s">
        <v>1945</v>
      </c>
      <c r="M14" s="7" t="s">
        <v>95</v>
      </c>
      <c r="N14" s="182" t="s">
        <v>2052</v>
      </c>
      <c r="O14" s="182"/>
    </row>
    <row r="15" spans="1:15" ht="15.75" x14ac:dyDescent="0.25">
      <c r="A15" s="72"/>
      <c r="B15" s="129"/>
      <c r="C15" s="98"/>
      <c r="D15" s="125"/>
      <c r="E15" s="72"/>
      <c r="F15" s="114"/>
      <c r="G15" s="118"/>
      <c r="H15" s="113"/>
      <c r="I15" s="94"/>
      <c r="J15" s="49" t="s">
        <v>164</v>
      </c>
      <c r="K15" s="7" t="s">
        <v>1944</v>
      </c>
      <c r="L15" s="10" t="s">
        <v>1946</v>
      </c>
      <c r="M15" s="7" t="s">
        <v>95</v>
      </c>
      <c r="N15" s="182"/>
      <c r="O15" s="182"/>
    </row>
    <row r="16" spans="1:15" ht="30" x14ac:dyDescent="0.2">
      <c r="A16" s="71" t="s">
        <v>22</v>
      </c>
      <c r="B16" s="128"/>
      <c r="C16" s="112">
        <v>1</v>
      </c>
      <c r="D16" s="112"/>
      <c r="E16" s="7" t="s">
        <v>360</v>
      </c>
      <c r="F16" s="113"/>
      <c r="G16" s="113"/>
      <c r="H16" s="113"/>
      <c r="I16" s="112" t="s">
        <v>361</v>
      </c>
      <c r="J16" s="49" t="s">
        <v>557</v>
      </c>
      <c r="K16" s="188" t="s">
        <v>52</v>
      </c>
      <c r="L16" s="188"/>
      <c r="M16" s="188"/>
      <c r="N16" s="117" t="s">
        <v>2052</v>
      </c>
      <c r="O16" s="117"/>
    </row>
    <row r="17" spans="1:15" x14ac:dyDescent="0.2">
      <c r="A17" s="73"/>
      <c r="B17" s="63"/>
      <c r="C17" s="95">
        <v>2</v>
      </c>
      <c r="D17" s="124"/>
      <c r="E17" s="71" t="s">
        <v>1438</v>
      </c>
      <c r="F17" s="113"/>
      <c r="G17" s="113"/>
      <c r="H17" s="113"/>
      <c r="I17" s="95" t="s">
        <v>1439</v>
      </c>
      <c r="J17" s="49" t="s">
        <v>557</v>
      </c>
      <c r="K17" s="230" t="s">
        <v>52</v>
      </c>
      <c r="L17" s="231"/>
      <c r="M17" s="232"/>
      <c r="N17" s="182" t="s">
        <v>2052</v>
      </c>
      <c r="O17" s="182"/>
    </row>
    <row r="18" spans="1:15" ht="15.75" x14ac:dyDescent="0.25">
      <c r="A18" s="73"/>
      <c r="B18" s="63"/>
      <c r="C18" s="98"/>
      <c r="D18" s="125"/>
      <c r="E18" s="72"/>
      <c r="F18" s="114"/>
      <c r="G18" s="118"/>
      <c r="H18" s="113"/>
      <c r="I18" s="94"/>
      <c r="J18" s="49" t="s">
        <v>458</v>
      </c>
      <c r="K18" s="233"/>
      <c r="L18" s="234"/>
      <c r="M18" s="235"/>
      <c r="N18" s="182"/>
      <c r="O18" s="182"/>
    </row>
    <row r="19" spans="1:15" x14ac:dyDescent="0.2">
      <c r="A19" s="73"/>
      <c r="B19" s="63"/>
      <c r="C19" s="95">
        <v>3</v>
      </c>
      <c r="D19" s="124"/>
      <c r="E19" s="71" t="s">
        <v>1469</v>
      </c>
      <c r="F19" s="113"/>
      <c r="G19" s="113"/>
      <c r="H19" s="113"/>
      <c r="I19" s="90" t="s">
        <v>1470</v>
      </c>
      <c r="J19" s="49" t="s">
        <v>45</v>
      </c>
      <c r="K19" s="10" t="s">
        <v>1471</v>
      </c>
      <c r="L19" s="10" t="s">
        <v>477</v>
      </c>
      <c r="M19" s="7" t="s">
        <v>1367</v>
      </c>
      <c r="N19" s="182" t="s">
        <v>2052</v>
      </c>
      <c r="O19" s="182"/>
    </row>
    <row r="20" spans="1:15" ht="15.75" x14ac:dyDescent="0.25">
      <c r="A20" s="72"/>
      <c r="B20" s="129"/>
      <c r="C20" s="98"/>
      <c r="D20" s="125"/>
      <c r="E20" s="72"/>
      <c r="F20" s="114"/>
      <c r="G20" s="118"/>
      <c r="H20" s="113"/>
      <c r="I20" s="94"/>
      <c r="J20" s="49" t="s">
        <v>156</v>
      </c>
      <c r="K20" s="7" t="s">
        <v>1472</v>
      </c>
      <c r="L20" s="10" t="s">
        <v>1473</v>
      </c>
      <c r="M20" s="7" t="s">
        <v>1367</v>
      </c>
      <c r="N20" s="182"/>
      <c r="O20" s="182"/>
    </row>
    <row r="21" spans="1:15" x14ac:dyDescent="0.2">
      <c r="A21" s="50" t="s">
        <v>179</v>
      </c>
      <c r="B21" s="50"/>
      <c r="C21" s="117">
        <v>1</v>
      </c>
      <c r="D21" s="117"/>
      <c r="E21" s="51" t="s">
        <v>640</v>
      </c>
      <c r="F21" s="113"/>
      <c r="G21" s="113"/>
      <c r="H21" s="113"/>
      <c r="I21" s="112" t="s">
        <v>639</v>
      </c>
      <c r="J21" s="49" t="s">
        <v>557</v>
      </c>
      <c r="K21" s="112" t="s">
        <v>52</v>
      </c>
      <c r="L21" s="112"/>
      <c r="M21" s="112"/>
      <c r="N21" s="117" t="s">
        <v>2052</v>
      </c>
      <c r="O21" s="117"/>
    </row>
    <row r="22" spans="1:15" x14ac:dyDescent="0.2">
      <c r="A22" s="71" t="s">
        <v>1414</v>
      </c>
      <c r="B22" s="128"/>
      <c r="C22" s="117">
        <v>2</v>
      </c>
      <c r="D22" s="117"/>
      <c r="E22" s="51" t="s">
        <v>983</v>
      </c>
      <c r="F22" s="113"/>
      <c r="G22" s="113"/>
      <c r="H22" s="113"/>
      <c r="I22" s="112" t="s">
        <v>984</v>
      </c>
      <c r="J22" s="49" t="s">
        <v>45</v>
      </c>
      <c r="K22" s="222" t="s">
        <v>109</v>
      </c>
      <c r="L22" s="223"/>
      <c r="M22" s="7" t="s">
        <v>48</v>
      </c>
      <c r="N22" s="117" t="s">
        <v>2052</v>
      </c>
      <c r="O22" s="117"/>
    </row>
    <row r="23" spans="1:15" x14ac:dyDescent="0.2">
      <c r="A23" s="73"/>
      <c r="B23" s="63"/>
      <c r="C23" s="117">
        <v>3</v>
      </c>
      <c r="D23" s="117"/>
      <c r="E23" s="11" t="s">
        <v>1426</v>
      </c>
      <c r="F23" s="113"/>
      <c r="G23" s="113"/>
      <c r="H23" s="113"/>
      <c r="I23" s="12" t="s">
        <v>1427</v>
      </c>
      <c r="J23" s="49" t="s">
        <v>45</v>
      </c>
      <c r="K23" s="222" t="s">
        <v>109</v>
      </c>
      <c r="L23" s="223"/>
      <c r="M23" s="49" t="s">
        <v>48</v>
      </c>
      <c r="N23" s="13" t="s">
        <v>2052</v>
      </c>
      <c r="O23" s="13"/>
    </row>
    <row r="24" spans="1:15" x14ac:dyDescent="0.2">
      <c r="A24" s="73"/>
      <c r="B24" s="63"/>
      <c r="C24" s="117">
        <v>4</v>
      </c>
      <c r="D24" s="117"/>
      <c r="E24" s="11" t="s">
        <v>1459</v>
      </c>
      <c r="F24" s="113"/>
      <c r="G24" s="113"/>
      <c r="H24" s="113"/>
      <c r="I24" s="12" t="s">
        <v>1451</v>
      </c>
      <c r="J24" s="49" t="s">
        <v>45</v>
      </c>
      <c r="K24" s="10" t="s">
        <v>1460</v>
      </c>
      <c r="L24" s="6" t="s">
        <v>1461</v>
      </c>
      <c r="M24" s="49" t="s">
        <v>48</v>
      </c>
      <c r="N24" s="13" t="s">
        <v>2052</v>
      </c>
      <c r="O24" s="13"/>
    </row>
    <row r="25" spans="1:15" x14ac:dyDescent="0.2">
      <c r="A25" s="73"/>
      <c r="B25" s="63"/>
      <c r="C25" s="117">
        <v>5</v>
      </c>
      <c r="D25" s="117"/>
      <c r="E25" s="11" t="s">
        <v>1505</v>
      </c>
      <c r="F25" s="113"/>
      <c r="G25" s="113"/>
      <c r="H25" s="113"/>
      <c r="I25" s="12" t="s">
        <v>1506</v>
      </c>
      <c r="J25" s="49" t="s">
        <v>45</v>
      </c>
      <c r="K25" s="7" t="s">
        <v>1507</v>
      </c>
      <c r="L25" s="6" t="s">
        <v>1384</v>
      </c>
      <c r="M25" s="49" t="s">
        <v>1367</v>
      </c>
      <c r="N25" s="13" t="s">
        <v>2052</v>
      </c>
      <c r="O25" s="13"/>
    </row>
    <row r="26" spans="1:15" x14ac:dyDescent="0.2">
      <c r="A26" s="73"/>
      <c r="B26" s="63"/>
      <c r="C26" s="117">
        <v>6</v>
      </c>
      <c r="D26" s="117"/>
      <c r="E26" s="11" t="s">
        <v>1508</v>
      </c>
      <c r="F26" s="113"/>
      <c r="G26" s="113"/>
      <c r="H26" s="113"/>
      <c r="I26" s="12" t="s">
        <v>1509</v>
      </c>
      <c r="J26" s="49" t="s">
        <v>45</v>
      </c>
      <c r="K26" s="7" t="s">
        <v>1510</v>
      </c>
      <c r="L26" s="6" t="s">
        <v>1511</v>
      </c>
      <c r="M26" s="49" t="s">
        <v>1367</v>
      </c>
      <c r="N26" s="13" t="s">
        <v>2052</v>
      </c>
      <c r="O26" s="13"/>
    </row>
    <row r="27" spans="1:15" x14ac:dyDescent="0.2">
      <c r="A27" s="73"/>
      <c r="B27" s="63"/>
      <c r="C27" s="117">
        <v>7</v>
      </c>
      <c r="D27" s="117"/>
      <c r="E27" s="11" t="s">
        <v>1583</v>
      </c>
      <c r="F27" s="13"/>
      <c r="G27" s="127"/>
      <c r="H27" s="113"/>
      <c r="I27" s="12" t="s">
        <v>1584</v>
      </c>
      <c r="J27" s="49" t="s">
        <v>45</v>
      </c>
      <c r="K27" s="7" t="s">
        <v>1585</v>
      </c>
      <c r="L27" s="6" t="s">
        <v>1515</v>
      </c>
      <c r="M27" s="49" t="s">
        <v>1367</v>
      </c>
      <c r="N27" s="13" t="s">
        <v>2052</v>
      </c>
      <c r="O27" s="13"/>
    </row>
    <row r="28" spans="1:15" x14ac:dyDescent="0.2">
      <c r="A28" s="73"/>
      <c r="B28" s="63"/>
      <c r="C28" s="117">
        <v>8</v>
      </c>
      <c r="D28" s="117"/>
      <c r="E28" s="11" t="s">
        <v>1932</v>
      </c>
      <c r="F28" s="13"/>
      <c r="G28" s="127"/>
      <c r="H28" s="113"/>
      <c r="I28" s="12" t="s">
        <v>1933</v>
      </c>
      <c r="J28" s="49" t="s">
        <v>45</v>
      </c>
      <c r="K28" s="7" t="s">
        <v>1934</v>
      </c>
      <c r="L28" s="6" t="s">
        <v>1637</v>
      </c>
      <c r="M28" s="49" t="s">
        <v>1367</v>
      </c>
      <c r="N28" s="13" t="s">
        <v>2052</v>
      </c>
      <c r="O28" s="13"/>
    </row>
    <row r="29" spans="1:15" x14ac:dyDescent="0.2">
      <c r="A29" s="73"/>
      <c r="B29" s="63"/>
      <c r="C29" s="117">
        <v>9</v>
      </c>
      <c r="D29" s="117"/>
      <c r="E29" s="11" t="s">
        <v>1980</v>
      </c>
      <c r="F29" s="13"/>
      <c r="G29" s="127"/>
      <c r="H29" s="113"/>
      <c r="I29" s="12" t="s">
        <v>1981</v>
      </c>
      <c r="J29" s="49" t="s">
        <v>45</v>
      </c>
      <c r="K29" s="7" t="s">
        <v>1982</v>
      </c>
      <c r="L29" s="6" t="s">
        <v>1983</v>
      </c>
      <c r="M29" s="49" t="s">
        <v>1367</v>
      </c>
      <c r="N29" s="13" t="s">
        <v>2052</v>
      </c>
      <c r="O29" s="13"/>
    </row>
    <row r="30" spans="1:15" x14ac:dyDescent="0.2">
      <c r="A30" s="72"/>
      <c r="B30" s="129"/>
      <c r="C30" s="117">
        <v>9</v>
      </c>
      <c r="D30" s="117"/>
      <c r="E30" s="11" t="s">
        <v>2041</v>
      </c>
      <c r="F30" s="13"/>
      <c r="G30" s="127"/>
      <c r="H30" s="113"/>
      <c r="I30" s="12" t="s">
        <v>2042</v>
      </c>
      <c r="J30" s="49" t="s">
        <v>45</v>
      </c>
      <c r="K30" s="7" t="s">
        <v>2043</v>
      </c>
      <c r="L30" s="6" t="s">
        <v>2013</v>
      </c>
      <c r="M30" s="49" t="s">
        <v>1367</v>
      </c>
      <c r="N30" s="13" t="s">
        <v>2052</v>
      </c>
      <c r="O30" s="13"/>
    </row>
    <row r="31" spans="1:15" ht="47.25" x14ac:dyDescent="0.2">
      <c r="A31" s="87" t="s">
        <v>72</v>
      </c>
      <c r="B31" s="88"/>
      <c r="C31" s="88"/>
      <c r="D31" s="88"/>
      <c r="E31" s="88"/>
      <c r="F31" s="88"/>
      <c r="G31" s="133"/>
      <c r="H31" s="113"/>
      <c r="I31" s="89"/>
      <c r="J31" s="191" t="s">
        <v>152</v>
      </c>
      <c r="K31" s="191"/>
      <c r="L31" s="191"/>
      <c r="M31" s="191"/>
      <c r="N31" s="50"/>
      <c r="O31" s="50"/>
    </row>
    <row r="32" spans="1:15" s="9" customFormat="1" ht="15.75" x14ac:dyDescent="0.25">
      <c r="A32" s="3" t="s">
        <v>15</v>
      </c>
      <c r="B32" s="3"/>
      <c r="C32" s="119" t="s">
        <v>12</v>
      </c>
      <c r="D32" s="119"/>
      <c r="E32" s="3" t="s">
        <v>14</v>
      </c>
      <c r="F32" s="121"/>
      <c r="G32" s="132"/>
      <c r="H32" s="113"/>
      <c r="I32" s="119" t="s">
        <v>8</v>
      </c>
      <c r="J32" s="4" t="s">
        <v>44</v>
      </c>
      <c r="K32" s="4" t="s">
        <v>41</v>
      </c>
      <c r="L32" s="5" t="s">
        <v>42</v>
      </c>
      <c r="M32" s="3" t="s">
        <v>43</v>
      </c>
      <c r="N32" s="119" t="s">
        <v>91</v>
      </c>
      <c r="O32" s="119" t="s">
        <v>1477</v>
      </c>
    </row>
    <row r="33" spans="1:15" s="9" customFormat="1" ht="30" x14ac:dyDescent="0.25">
      <c r="A33" s="71" t="s">
        <v>18</v>
      </c>
      <c r="B33" s="128"/>
      <c r="C33" s="95">
        <v>1</v>
      </c>
      <c r="D33" s="124"/>
      <c r="E33" s="71" t="s">
        <v>1664</v>
      </c>
      <c r="F33" s="113"/>
      <c r="G33" s="113"/>
      <c r="H33" s="113"/>
      <c r="I33" s="95" t="s">
        <v>231</v>
      </c>
      <c r="J33" s="49" t="s">
        <v>45</v>
      </c>
      <c r="K33" s="6" t="s">
        <v>232</v>
      </c>
      <c r="L33" s="7" t="s">
        <v>233</v>
      </c>
      <c r="M33" s="49" t="s">
        <v>50</v>
      </c>
      <c r="N33" s="188" t="s">
        <v>2052</v>
      </c>
      <c r="O33" s="188"/>
    </row>
    <row r="34" spans="1:15" s="9" customFormat="1" x14ac:dyDescent="0.25">
      <c r="A34" s="73"/>
      <c r="B34" s="63"/>
      <c r="C34" s="98"/>
      <c r="D34" s="125"/>
      <c r="E34" s="72"/>
      <c r="F34" s="114"/>
      <c r="G34" s="118"/>
      <c r="H34" s="113"/>
      <c r="I34" s="94"/>
      <c r="J34" s="49" t="s">
        <v>46</v>
      </c>
      <c r="K34" s="6" t="s">
        <v>232</v>
      </c>
      <c r="L34" s="7" t="s">
        <v>233</v>
      </c>
      <c r="M34" s="49" t="s">
        <v>50</v>
      </c>
      <c r="N34" s="188"/>
      <c r="O34" s="188"/>
    </row>
    <row r="35" spans="1:15" x14ac:dyDescent="0.2">
      <c r="A35" s="73"/>
      <c r="B35" s="63"/>
      <c r="C35" s="95">
        <v>2</v>
      </c>
      <c r="D35" s="124"/>
      <c r="E35" s="71" t="s">
        <v>201</v>
      </c>
      <c r="F35" s="113"/>
      <c r="G35" s="113"/>
      <c r="H35" s="113"/>
      <c r="I35" s="95" t="s">
        <v>65</v>
      </c>
      <c r="J35" s="49" t="s">
        <v>144</v>
      </c>
      <c r="K35" s="188" t="s">
        <v>52</v>
      </c>
      <c r="L35" s="188"/>
      <c r="M35" s="188"/>
      <c r="N35" s="182" t="s">
        <v>2052</v>
      </c>
      <c r="O35" s="182"/>
    </row>
    <row r="36" spans="1:15" ht="15.75" x14ac:dyDescent="0.25">
      <c r="A36" s="73"/>
      <c r="B36" s="63"/>
      <c r="C36" s="98"/>
      <c r="D36" s="125"/>
      <c r="E36" s="72"/>
      <c r="F36" s="114"/>
      <c r="G36" s="118"/>
      <c r="H36" s="113"/>
      <c r="I36" s="94"/>
      <c r="J36" s="49" t="s">
        <v>1406</v>
      </c>
      <c r="K36" s="188" t="s">
        <v>52</v>
      </c>
      <c r="L36" s="188"/>
      <c r="M36" s="188"/>
      <c r="N36" s="182"/>
      <c r="O36" s="182"/>
    </row>
    <row r="37" spans="1:15" x14ac:dyDescent="0.2">
      <c r="A37" s="73"/>
      <c r="B37" s="63"/>
      <c r="C37" s="95">
        <v>3</v>
      </c>
      <c r="D37" s="124"/>
      <c r="E37" s="71" t="s">
        <v>172</v>
      </c>
      <c r="F37" s="113"/>
      <c r="G37" s="113"/>
      <c r="H37" s="113"/>
      <c r="I37" s="95" t="s">
        <v>171</v>
      </c>
      <c r="J37" s="49" t="s">
        <v>45</v>
      </c>
      <c r="K37" s="6" t="s">
        <v>462</v>
      </c>
      <c r="L37" s="50" t="s">
        <v>176</v>
      </c>
      <c r="M37" s="51" t="s">
        <v>175</v>
      </c>
      <c r="N37" s="182" t="s">
        <v>2052</v>
      </c>
      <c r="O37" s="182"/>
    </row>
    <row r="38" spans="1:15" ht="15.75" x14ac:dyDescent="0.25">
      <c r="A38" s="72"/>
      <c r="B38" s="129"/>
      <c r="C38" s="98"/>
      <c r="D38" s="125"/>
      <c r="E38" s="72"/>
      <c r="F38" s="113"/>
      <c r="G38" s="113"/>
      <c r="H38" s="113"/>
      <c r="I38" s="94"/>
      <c r="J38" s="49" t="s">
        <v>46</v>
      </c>
      <c r="K38" s="49" t="s">
        <v>462</v>
      </c>
      <c r="L38" s="50" t="s">
        <v>176</v>
      </c>
      <c r="M38" s="51" t="s">
        <v>175</v>
      </c>
      <c r="N38" s="182"/>
      <c r="O38" s="182"/>
    </row>
    <row r="39" spans="1:15" ht="30" x14ac:dyDescent="0.2">
      <c r="A39" s="71" t="s">
        <v>22</v>
      </c>
      <c r="B39" s="128"/>
      <c r="C39" s="112">
        <v>1</v>
      </c>
      <c r="D39" s="112"/>
      <c r="E39" s="51" t="s">
        <v>177</v>
      </c>
      <c r="F39" s="113"/>
      <c r="G39" s="113"/>
      <c r="H39" s="113"/>
      <c r="I39" s="112" t="s">
        <v>66</v>
      </c>
      <c r="J39" s="49" t="s">
        <v>144</v>
      </c>
      <c r="K39" s="188" t="s">
        <v>52</v>
      </c>
      <c r="L39" s="188"/>
      <c r="M39" s="188"/>
      <c r="N39" s="117" t="s">
        <v>2052</v>
      </c>
      <c r="O39" s="117"/>
    </row>
    <row r="40" spans="1:15" x14ac:dyDescent="0.2">
      <c r="A40" s="73"/>
      <c r="B40" s="63"/>
      <c r="C40" s="95">
        <v>2</v>
      </c>
      <c r="D40" s="124"/>
      <c r="E40" s="71" t="s">
        <v>1576</v>
      </c>
      <c r="F40" s="113"/>
      <c r="G40" s="113"/>
      <c r="H40" s="113"/>
      <c r="I40" s="90" t="s">
        <v>1553</v>
      </c>
      <c r="J40" s="49" t="s">
        <v>45</v>
      </c>
      <c r="K40" s="6">
        <v>67962</v>
      </c>
      <c r="L40" s="14" t="s">
        <v>1577</v>
      </c>
      <c r="M40" s="51" t="s">
        <v>47</v>
      </c>
      <c r="N40" s="182" t="s">
        <v>2052</v>
      </c>
      <c r="O40" s="182"/>
    </row>
    <row r="41" spans="1:15" ht="15.75" x14ac:dyDescent="0.25">
      <c r="A41" s="72"/>
      <c r="B41" s="129"/>
      <c r="C41" s="98"/>
      <c r="D41" s="125"/>
      <c r="E41" s="72"/>
      <c r="F41" s="114"/>
      <c r="G41" s="118"/>
      <c r="H41" s="113"/>
      <c r="I41" s="94"/>
      <c r="J41" s="49" t="s">
        <v>164</v>
      </c>
      <c r="K41" s="6">
        <v>67962</v>
      </c>
      <c r="L41" s="14" t="s">
        <v>978</v>
      </c>
      <c r="M41" s="51" t="s">
        <v>47</v>
      </c>
      <c r="N41" s="182"/>
      <c r="O41" s="182"/>
    </row>
    <row r="42" spans="1:15" x14ac:dyDescent="0.2">
      <c r="A42" s="71" t="s">
        <v>21</v>
      </c>
      <c r="B42" s="128"/>
      <c r="C42" s="95">
        <v>1</v>
      </c>
      <c r="D42" s="124"/>
      <c r="E42" s="71" t="s">
        <v>1634</v>
      </c>
      <c r="F42" s="113"/>
      <c r="G42" s="113"/>
      <c r="H42" s="113"/>
      <c r="I42" s="90" t="s">
        <v>1631</v>
      </c>
      <c r="J42" s="49" t="s">
        <v>45</v>
      </c>
      <c r="K42" s="6" t="s">
        <v>1635</v>
      </c>
      <c r="L42" s="50" t="s">
        <v>544</v>
      </c>
      <c r="M42" s="51" t="s">
        <v>1367</v>
      </c>
      <c r="N42" s="182" t="s">
        <v>2052</v>
      </c>
      <c r="O42" s="182"/>
    </row>
    <row r="43" spans="1:15" ht="15.75" x14ac:dyDescent="0.25">
      <c r="A43" s="72"/>
      <c r="B43" s="129"/>
      <c r="C43" s="98"/>
      <c r="D43" s="125"/>
      <c r="E43" s="72"/>
      <c r="F43" s="114"/>
      <c r="G43" s="118"/>
      <c r="H43" s="113"/>
      <c r="I43" s="94"/>
      <c r="J43" s="49" t="s">
        <v>164</v>
      </c>
      <c r="K43" s="222" t="s">
        <v>109</v>
      </c>
      <c r="L43" s="223"/>
      <c r="M43" s="51" t="s">
        <v>1367</v>
      </c>
      <c r="N43" s="182"/>
      <c r="O43" s="182"/>
    </row>
    <row r="44" spans="1:15" x14ac:dyDescent="0.2">
      <c r="A44" s="71" t="s">
        <v>1414</v>
      </c>
      <c r="B44" s="128"/>
      <c r="C44" s="112">
        <v>1</v>
      </c>
      <c r="D44" s="112"/>
      <c r="E44" s="15" t="s">
        <v>949</v>
      </c>
      <c r="F44" s="113"/>
      <c r="G44" s="113"/>
      <c r="H44" s="113"/>
      <c r="I44" s="120" t="s">
        <v>950</v>
      </c>
      <c r="J44" s="15" t="s">
        <v>45</v>
      </c>
      <c r="K44" s="15" t="s">
        <v>951</v>
      </c>
      <c r="L44" s="16" t="s">
        <v>615</v>
      </c>
      <c r="M44" s="49" t="s">
        <v>48</v>
      </c>
      <c r="N44" s="117" t="s">
        <v>2052</v>
      </c>
      <c r="O44" s="117"/>
    </row>
    <row r="45" spans="1:15" x14ac:dyDescent="0.2">
      <c r="A45" s="73"/>
      <c r="B45" s="63"/>
      <c r="C45" s="112">
        <v>2</v>
      </c>
      <c r="D45" s="112"/>
      <c r="E45" s="15" t="s">
        <v>982</v>
      </c>
      <c r="F45" s="113"/>
      <c r="G45" s="113"/>
      <c r="H45" s="113"/>
      <c r="I45" s="15" t="s">
        <v>980</v>
      </c>
      <c r="J45" s="15" t="s">
        <v>45</v>
      </c>
      <c r="K45" s="15" t="s">
        <v>981</v>
      </c>
      <c r="L45" s="15" t="s">
        <v>977</v>
      </c>
      <c r="M45" s="15" t="s">
        <v>48</v>
      </c>
      <c r="N45" s="117" t="s">
        <v>2052</v>
      </c>
      <c r="O45" s="17"/>
    </row>
    <row r="46" spans="1:15" x14ac:dyDescent="0.2">
      <c r="A46" s="73"/>
      <c r="B46" s="63"/>
      <c r="C46" s="112">
        <v>3</v>
      </c>
      <c r="D46" s="112"/>
      <c r="E46" s="15" t="s">
        <v>1428</v>
      </c>
      <c r="F46" s="113"/>
      <c r="G46" s="113"/>
      <c r="H46" s="113"/>
      <c r="I46" s="18" t="s">
        <v>1429</v>
      </c>
      <c r="J46" s="15" t="s">
        <v>45</v>
      </c>
      <c r="K46" s="224" t="s">
        <v>109</v>
      </c>
      <c r="L46" s="225"/>
      <c r="M46" s="15" t="s">
        <v>48</v>
      </c>
      <c r="N46" s="13" t="s">
        <v>2052</v>
      </c>
      <c r="O46" s="17"/>
    </row>
    <row r="47" spans="1:15" x14ac:dyDescent="0.2">
      <c r="A47" s="73"/>
      <c r="B47" s="63"/>
      <c r="C47" s="112">
        <v>4</v>
      </c>
      <c r="D47" s="112"/>
      <c r="E47" s="15" t="s">
        <v>1490</v>
      </c>
      <c r="F47" s="113"/>
      <c r="G47" s="113"/>
      <c r="H47" s="113"/>
      <c r="I47" s="19" t="s">
        <v>1491</v>
      </c>
      <c r="J47" s="15" t="s">
        <v>45</v>
      </c>
      <c r="K47" s="15" t="s">
        <v>1492</v>
      </c>
      <c r="L47" s="18" t="s">
        <v>1493</v>
      </c>
      <c r="M47" s="15" t="s">
        <v>1367</v>
      </c>
      <c r="N47" s="13" t="s">
        <v>2052</v>
      </c>
      <c r="O47" s="17"/>
    </row>
    <row r="48" spans="1:15" x14ac:dyDescent="0.2">
      <c r="A48" s="73"/>
      <c r="B48" s="63"/>
      <c r="C48" s="112">
        <v>5</v>
      </c>
      <c r="D48" s="112"/>
      <c r="E48" s="15" t="s">
        <v>1612</v>
      </c>
      <c r="F48" s="113"/>
      <c r="G48" s="113"/>
      <c r="H48" s="113"/>
      <c r="I48" s="18" t="s">
        <v>1613</v>
      </c>
      <c r="J48" s="15" t="s">
        <v>45</v>
      </c>
      <c r="K48" s="15" t="s">
        <v>1614</v>
      </c>
      <c r="L48" s="18" t="s">
        <v>1615</v>
      </c>
      <c r="M48" s="15" t="s">
        <v>1367</v>
      </c>
      <c r="N48" s="13" t="s">
        <v>2052</v>
      </c>
      <c r="O48" s="17"/>
    </row>
    <row r="49" spans="1:15" x14ac:dyDescent="0.2">
      <c r="A49" s="73"/>
      <c r="B49" s="63"/>
      <c r="C49" s="112">
        <v>6</v>
      </c>
      <c r="D49" s="112"/>
      <c r="E49" s="51" t="s">
        <v>1415</v>
      </c>
      <c r="F49" s="113"/>
      <c r="G49" s="113"/>
      <c r="H49" s="113"/>
      <c r="I49" s="126" t="s">
        <v>1432</v>
      </c>
      <c r="J49" s="49" t="s">
        <v>45</v>
      </c>
      <c r="K49" s="222" t="s">
        <v>109</v>
      </c>
      <c r="L49" s="223"/>
      <c r="M49" s="51" t="s">
        <v>48</v>
      </c>
      <c r="N49" s="13" t="s">
        <v>2052</v>
      </c>
      <c r="O49" s="117"/>
    </row>
    <row r="50" spans="1:15" x14ac:dyDescent="0.2">
      <c r="A50" s="73"/>
      <c r="B50" s="63"/>
      <c r="C50" s="112">
        <v>7</v>
      </c>
      <c r="D50" s="112"/>
      <c r="E50" s="11" t="s">
        <v>1988</v>
      </c>
      <c r="F50" s="113"/>
      <c r="G50" s="113"/>
      <c r="H50" s="113"/>
      <c r="I50" s="12" t="s">
        <v>1989</v>
      </c>
      <c r="J50" s="15" t="s">
        <v>45</v>
      </c>
      <c r="K50" s="15" t="s">
        <v>1990</v>
      </c>
      <c r="L50" s="18" t="s">
        <v>1637</v>
      </c>
      <c r="M50" s="16" t="s">
        <v>1367</v>
      </c>
      <c r="N50" s="117" t="s">
        <v>2052</v>
      </c>
      <c r="O50" s="1"/>
    </row>
    <row r="51" spans="1:15" x14ac:dyDescent="0.2">
      <c r="A51" s="73"/>
      <c r="B51" s="63"/>
      <c r="C51" s="112">
        <v>8</v>
      </c>
      <c r="D51" s="112"/>
      <c r="E51" s="11" t="s">
        <v>2027</v>
      </c>
      <c r="F51" s="113"/>
      <c r="G51" s="113"/>
      <c r="H51" s="113"/>
      <c r="I51" s="12" t="s">
        <v>2028</v>
      </c>
      <c r="J51" s="15" t="s">
        <v>45</v>
      </c>
      <c r="K51" s="18" t="s">
        <v>2029</v>
      </c>
      <c r="L51" s="18" t="s">
        <v>1955</v>
      </c>
      <c r="M51" s="16" t="s">
        <v>239</v>
      </c>
      <c r="N51" s="117" t="s">
        <v>2052</v>
      </c>
      <c r="O51" s="1"/>
    </row>
    <row r="52" spans="1:15" x14ac:dyDescent="0.2">
      <c r="A52" s="72"/>
      <c r="B52" s="129"/>
      <c r="C52" s="112">
        <v>9</v>
      </c>
      <c r="D52" s="112"/>
      <c r="E52" s="11" t="s">
        <v>2021</v>
      </c>
      <c r="F52" s="113"/>
      <c r="G52" s="113"/>
      <c r="H52" s="113"/>
      <c r="I52" s="12" t="s">
        <v>2022</v>
      </c>
      <c r="J52" s="15" t="s">
        <v>45</v>
      </c>
      <c r="K52" s="15" t="s">
        <v>2023</v>
      </c>
      <c r="L52" s="18" t="s">
        <v>1677</v>
      </c>
      <c r="M52" s="16" t="s">
        <v>1367</v>
      </c>
      <c r="N52" s="117" t="s">
        <v>2052</v>
      </c>
      <c r="O52" s="1"/>
    </row>
    <row r="53" spans="1:15" ht="63" x14ac:dyDescent="0.2">
      <c r="A53" s="87" t="s">
        <v>73</v>
      </c>
      <c r="B53" s="88"/>
      <c r="C53" s="88"/>
      <c r="D53" s="88"/>
      <c r="E53" s="88"/>
      <c r="F53" s="88"/>
      <c r="G53" s="133"/>
      <c r="H53" s="113"/>
      <c r="I53" s="89"/>
      <c r="J53" s="191" t="s">
        <v>152</v>
      </c>
      <c r="K53" s="191"/>
      <c r="L53" s="191"/>
      <c r="M53" s="191"/>
      <c r="N53" s="5"/>
      <c r="O53" s="5"/>
    </row>
    <row r="54" spans="1:15" s="9" customFormat="1" ht="15.75" x14ac:dyDescent="0.25">
      <c r="A54" s="3" t="s">
        <v>15</v>
      </c>
      <c r="B54" s="3"/>
      <c r="C54" s="119" t="s">
        <v>12</v>
      </c>
      <c r="D54" s="119"/>
      <c r="E54" s="3" t="s">
        <v>14</v>
      </c>
      <c r="F54" s="121"/>
      <c r="G54" s="132"/>
      <c r="H54" s="113"/>
      <c r="I54" s="119" t="s">
        <v>8</v>
      </c>
      <c r="J54" s="4" t="s">
        <v>44</v>
      </c>
      <c r="K54" s="4" t="s">
        <v>41</v>
      </c>
      <c r="L54" s="5" t="s">
        <v>42</v>
      </c>
      <c r="M54" s="4" t="s">
        <v>43</v>
      </c>
      <c r="N54" s="119" t="s">
        <v>91</v>
      </c>
      <c r="O54" s="119" t="s">
        <v>1477</v>
      </c>
    </row>
    <row r="55" spans="1:15" s="9" customFormat="1" ht="30" x14ac:dyDescent="0.25">
      <c r="A55" s="71" t="s">
        <v>18</v>
      </c>
      <c r="B55" s="128"/>
      <c r="C55" s="95">
        <v>1</v>
      </c>
      <c r="D55" s="124"/>
      <c r="E55" s="71" t="s">
        <v>1649</v>
      </c>
      <c r="F55" s="113"/>
      <c r="G55" s="113"/>
      <c r="H55" s="113"/>
      <c r="I55" s="90" t="s">
        <v>1629</v>
      </c>
      <c r="J55" s="49" t="s">
        <v>45</v>
      </c>
      <c r="K55" s="6" t="s">
        <v>1650</v>
      </c>
      <c r="L55" s="20" t="s">
        <v>1651</v>
      </c>
      <c r="M55" s="51" t="s">
        <v>239</v>
      </c>
      <c r="N55" s="182" t="s">
        <v>2052</v>
      </c>
      <c r="O55" s="182"/>
    </row>
    <row r="56" spans="1:15" s="9" customFormat="1" x14ac:dyDescent="0.25">
      <c r="A56" s="73"/>
      <c r="B56" s="63"/>
      <c r="C56" s="98"/>
      <c r="D56" s="125"/>
      <c r="E56" s="72"/>
      <c r="F56" s="114"/>
      <c r="G56" s="118"/>
      <c r="H56" s="113"/>
      <c r="I56" s="94"/>
      <c r="J56" s="49" t="s">
        <v>46</v>
      </c>
      <c r="K56" s="6" t="s">
        <v>1650</v>
      </c>
      <c r="L56" s="20" t="s">
        <v>1652</v>
      </c>
      <c r="M56" s="51" t="s">
        <v>239</v>
      </c>
      <c r="N56" s="182"/>
      <c r="O56" s="182"/>
    </row>
    <row r="57" spans="1:15" s="9" customFormat="1" ht="30" x14ac:dyDescent="0.25">
      <c r="A57" s="72"/>
      <c r="B57" s="129"/>
      <c r="C57" s="112">
        <v>2</v>
      </c>
      <c r="D57" s="112"/>
      <c r="E57" s="51" t="s">
        <v>1648</v>
      </c>
      <c r="F57" s="113"/>
      <c r="G57" s="113"/>
      <c r="H57" s="113"/>
      <c r="I57" s="112" t="s">
        <v>168</v>
      </c>
      <c r="J57" s="51" t="s">
        <v>1407</v>
      </c>
      <c r="K57" s="192" t="s">
        <v>52</v>
      </c>
      <c r="L57" s="192"/>
      <c r="M57" s="192"/>
      <c r="N57" s="117" t="s">
        <v>2052</v>
      </c>
      <c r="O57" s="117"/>
    </row>
    <row r="58" spans="1:15" ht="30" x14ac:dyDescent="0.2">
      <c r="A58" s="71" t="s">
        <v>17</v>
      </c>
      <c r="B58" s="128"/>
      <c r="C58" s="95">
        <v>1</v>
      </c>
      <c r="D58" s="124"/>
      <c r="E58" s="71" t="s">
        <v>378</v>
      </c>
      <c r="F58" s="113"/>
      <c r="G58" s="113"/>
      <c r="H58" s="113"/>
      <c r="I58" s="95" t="s">
        <v>379</v>
      </c>
      <c r="J58" s="49" t="s">
        <v>45</v>
      </c>
      <c r="K58" s="6" t="s">
        <v>381</v>
      </c>
      <c r="L58" s="51" t="s">
        <v>380</v>
      </c>
      <c r="M58" s="51" t="s">
        <v>48</v>
      </c>
      <c r="N58" s="182" t="s">
        <v>2052</v>
      </c>
      <c r="O58" s="182"/>
    </row>
    <row r="59" spans="1:15" ht="15.75" x14ac:dyDescent="0.25">
      <c r="A59" s="72"/>
      <c r="B59" s="129"/>
      <c r="C59" s="98"/>
      <c r="D59" s="125"/>
      <c r="E59" s="72"/>
      <c r="F59" s="113"/>
      <c r="G59" s="113"/>
      <c r="H59" s="113"/>
      <c r="I59" s="94"/>
      <c r="J59" s="49" t="s">
        <v>46</v>
      </c>
      <c r="K59" s="6" t="s">
        <v>382</v>
      </c>
      <c r="L59" s="51" t="s">
        <v>383</v>
      </c>
      <c r="M59" s="51" t="s">
        <v>48</v>
      </c>
      <c r="N59" s="182"/>
      <c r="O59" s="182"/>
    </row>
    <row r="60" spans="1:15" ht="30" x14ac:dyDescent="0.2">
      <c r="A60" s="71" t="s">
        <v>22</v>
      </c>
      <c r="B60" s="128"/>
      <c r="C60" s="112">
        <v>1</v>
      </c>
      <c r="D60" s="112"/>
      <c r="E60" s="51" t="s">
        <v>256</v>
      </c>
      <c r="F60" s="113"/>
      <c r="G60" s="113"/>
      <c r="H60" s="113"/>
      <c r="I60" s="112" t="s">
        <v>26</v>
      </c>
      <c r="J60" s="49" t="s">
        <v>144</v>
      </c>
      <c r="K60" s="188" t="s">
        <v>52</v>
      </c>
      <c r="L60" s="188"/>
      <c r="M60" s="188"/>
      <c r="N60" s="117" t="s">
        <v>2052</v>
      </c>
      <c r="O60" s="117"/>
    </row>
    <row r="61" spans="1:15" s="9" customFormat="1" x14ac:dyDescent="0.25">
      <c r="A61" s="73"/>
      <c r="B61" s="63"/>
      <c r="C61" s="112">
        <v>2</v>
      </c>
      <c r="D61" s="112"/>
      <c r="E61" s="51" t="s">
        <v>979</v>
      </c>
      <c r="F61" s="113"/>
      <c r="G61" s="113"/>
      <c r="H61" s="113"/>
      <c r="I61" s="112" t="s">
        <v>69</v>
      </c>
      <c r="J61" s="49" t="s">
        <v>144</v>
      </c>
      <c r="K61" s="188" t="s">
        <v>52</v>
      </c>
      <c r="L61" s="188"/>
      <c r="M61" s="188"/>
      <c r="N61" s="117" t="s">
        <v>2052</v>
      </c>
      <c r="O61" s="117"/>
    </row>
    <row r="62" spans="1:15" s="9" customFormat="1" x14ac:dyDescent="0.25">
      <c r="A62" s="73"/>
      <c r="B62" s="63"/>
      <c r="C62" s="95">
        <v>3</v>
      </c>
      <c r="D62" s="124"/>
      <c r="E62" s="71" t="s">
        <v>649</v>
      </c>
      <c r="F62" s="113"/>
      <c r="G62" s="113"/>
      <c r="H62" s="113"/>
      <c r="I62" s="95" t="s">
        <v>650</v>
      </c>
      <c r="J62" s="49" t="s">
        <v>45</v>
      </c>
      <c r="K62" s="6" t="s">
        <v>651</v>
      </c>
      <c r="L62" s="51" t="s">
        <v>652</v>
      </c>
      <c r="M62" s="51" t="s">
        <v>48</v>
      </c>
      <c r="N62" s="196" t="s">
        <v>2052</v>
      </c>
      <c r="O62" s="196"/>
    </row>
    <row r="63" spans="1:15" s="9" customFormat="1" x14ac:dyDescent="0.25">
      <c r="A63" s="72"/>
      <c r="B63" s="129"/>
      <c r="C63" s="98"/>
      <c r="D63" s="125"/>
      <c r="E63" s="72"/>
      <c r="F63" s="113"/>
      <c r="G63" s="113"/>
      <c r="H63" s="113"/>
      <c r="I63" s="94"/>
      <c r="J63" s="49" t="s">
        <v>164</v>
      </c>
      <c r="K63" s="188" t="s">
        <v>109</v>
      </c>
      <c r="L63" s="188"/>
      <c r="M63" s="51" t="s">
        <v>48</v>
      </c>
      <c r="N63" s="198"/>
      <c r="O63" s="198"/>
    </row>
    <row r="64" spans="1:15" x14ac:dyDescent="0.2">
      <c r="A64" s="71" t="s">
        <v>1414</v>
      </c>
      <c r="B64" s="128"/>
      <c r="C64" s="112">
        <v>1</v>
      </c>
      <c r="D64" s="112"/>
      <c r="E64" s="7" t="s">
        <v>576</v>
      </c>
      <c r="F64" s="113"/>
      <c r="G64" s="113"/>
      <c r="H64" s="113"/>
      <c r="I64" s="112" t="s">
        <v>577</v>
      </c>
      <c r="J64" s="49" t="s">
        <v>45</v>
      </c>
      <c r="K64" s="7" t="s">
        <v>578</v>
      </c>
      <c r="L64" s="49" t="s">
        <v>579</v>
      </c>
      <c r="M64" s="49" t="s">
        <v>48</v>
      </c>
      <c r="N64" s="117" t="s">
        <v>2052</v>
      </c>
      <c r="O64" s="117"/>
    </row>
    <row r="65" spans="1:15" x14ac:dyDescent="0.2">
      <c r="A65" s="73"/>
      <c r="B65" s="63"/>
      <c r="C65" s="112">
        <v>2</v>
      </c>
      <c r="D65" s="112"/>
      <c r="E65" s="15" t="s">
        <v>1418</v>
      </c>
      <c r="F65" s="113"/>
      <c r="G65" s="113"/>
      <c r="H65" s="113"/>
      <c r="I65" s="18" t="s">
        <v>1417</v>
      </c>
      <c r="J65" s="15" t="s">
        <v>45</v>
      </c>
      <c r="K65" s="16" t="s">
        <v>1596</v>
      </c>
      <c r="L65" s="15" t="s">
        <v>1597</v>
      </c>
      <c r="M65" s="15" t="s">
        <v>1367</v>
      </c>
      <c r="N65" s="117" t="s">
        <v>2052</v>
      </c>
      <c r="O65" s="117"/>
    </row>
    <row r="66" spans="1:15" x14ac:dyDescent="0.2">
      <c r="A66" s="73"/>
      <c r="B66" s="63"/>
      <c r="C66" s="112">
        <v>3</v>
      </c>
      <c r="D66" s="112"/>
      <c r="E66" s="15" t="s">
        <v>746</v>
      </c>
      <c r="F66" s="113"/>
      <c r="G66" s="113"/>
      <c r="H66" s="113"/>
      <c r="I66" s="18" t="s">
        <v>1432</v>
      </c>
      <c r="J66" s="15" t="s">
        <v>45</v>
      </c>
      <c r="K66" s="16" t="s">
        <v>1433</v>
      </c>
      <c r="L66" s="18" t="s">
        <v>1434</v>
      </c>
      <c r="M66" s="15" t="s">
        <v>1367</v>
      </c>
      <c r="N66" s="117" t="s">
        <v>2052</v>
      </c>
      <c r="O66" s="117"/>
    </row>
    <row r="67" spans="1:15" x14ac:dyDescent="0.2">
      <c r="A67" s="73"/>
      <c r="B67" s="63"/>
      <c r="C67" s="112">
        <v>4</v>
      </c>
      <c r="D67" s="112"/>
      <c r="E67" s="15" t="s">
        <v>1512</v>
      </c>
      <c r="F67" s="113"/>
      <c r="G67" s="113"/>
      <c r="H67" s="113"/>
      <c r="I67" s="18" t="s">
        <v>1511</v>
      </c>
      <c r="J67" s="15" t="s">
        <v>45</v>
      </c>
      <c r="K67" s="16" t="s">
        <v>1513</v>
      </c>
      <c r="L67" s="12" t="s">
        <v>1514</v>
      </c>
      <c r="M67" s="15" t="s">
        <v>1367</v>
      </c>
      <c r="N67" s="117" t="s">
        <v>2052</v>
      </c>
      <c r="O67" s="117"/>
    </row>
    <row r="68" spans="1:15" x14ac:dyDescent="0.2">
      <c r="A68" s="73"/>
      <c r="B68" s="63"/>
      <c r="C68" s="112">
        <v>5</v>
      </c>
      <c r="D68" s="112"/>
      <c r="E68" s="7" t="s">
        <v>1922</v>
      </c>
      <c r="H68" s="113"/>
      <c r="I68" s="126" t="s">
        <v>1923</v>
      </c>
      <c r="J68" s="49" t="s">
        <v>45</v>
      </c>
      <c r="K68" s="16" t="s">
        <v>1924</v>
      </c>
      <c r="L68" s="12" t="s">
        <v>1642</v>
      </c>
      <c r="M68" s="15" t="s">
        <v>1367</v>
      </c>
      <c r="N68" s="117" t="s">
        <v>2052</v>
      </c>
      <c r="O68" s="117"/>
    </row>
    <row r="69" spans="1:15" x14ac:dyDescent="0.2">
      <c r="A69" s="73"/>
      <c r="B69" s="63"/>
      <c r="C69" s="112">
        <v>6</v>
      </c>
      <c r="D69" s="112"/>
      <c r="E69" s="7" t="s">
        <v>2010</v>
      </c>
      <c r="F69" s="113"/>
      <c r="G69" s="113"/>
      <c r="H69" s="113"/>
      <c r="I69" s="126" t="s">
        <v>2011</v>
      </c>
      <c r="J69" s="49" t="s">
        <v>45</v>
      </c>
      <c r="K69" s="49" t="s">
        <v>2012</v>
      </c>
      <c r="L69" s="120" t="s">
        <v>2013</v>
      </c>
      <c r="M69" s="15" t="s">
        <v>1367</v>
      </c>
      <c r="N69" s="117" t="s">
        <v>2052</v>
      </c>
      <c r="O69" s="117"/>
    </row>
    <row r="70" spans="1:15" x14ac:dyDescent="0.2">
      <c r="A70" s="73"/>
      <c r="B70" s="63"/>
      <c r="C70" s="112">
        <v>7</v>
      </c>
      <c r="D70" s="112"/>
      <c r="E70" s="7" t="s">
        <v>2018</v>
      </c>
      <c r="F70" s="113"/>
      <c r="G70" s="113"/>
      <c r="H70" s="113"/>
      <c r="I70" s="126" t="s">
        <v>2011</v>
      </c>
      <c r="J70" s="49" t="s">
        <v>45</v>
      </c>
      <c r="K70" s="49" t="s">
        <v>2019</v>
      </c>
      <c r="L70" s="120" t="s">
        <v>2020</v>
      </c>
      <c r="M70" s="15" t="s">
        <v>1367</v>
      </c>
      <c r="N70" s="117" t="s">
        <v>2052</v>
      </c>
      <c r="O70" s="117"/>
    </row>
    <row r="71" spans="1:15" x14ac:dyDescent="0.2">
      <c r="A71" s="72"/>
      <c r="B71" s="129"/>
      <c r="C71" s="112">
        <v>8</v>
      </c>
      <c r="D71" s="112"/>
      <c r="E71" s="7" t="s">
        <v>1134</v>
      </c>
      <c r="H71" s="113"/>
      <c r="I71" s="126" t="s">
        <v>2071</v>
      </c>
      <c r="J71" s="49" t="s">
        <v>45</v>
      </c>
      <c r="K71" s="49" t="s">
        <v>2072</v>
      </c>
      <c r="L71" s="120" t="s">
        <v>2073</v>
      </c>
      <c r="M71" s="15" t="s">
        <v>1367</v>
      </c>
      <c r="N71" s="117" t="s">
        <v>2052</v>
      </c>
      <c r="O71" s="117"/>
    </row>
    <row r="72" spans="1:15" x14ac:dyDescent="0.2">
      <c r="A72" s="50" t="s">
        <v>179</v>
      </c>
      <c r="B72" s="50"/>
      <c r="C72" s="112">
        <v>1</v>
      </c>
      <c r="D72" s="112"/>
      <c r="E72" s="7" t="s">
        <v>1475</v>
      </c>
      <c r="F72" s="113"/>
      <c r="G72" s="113"/>
      <c r="H72" s="113"/>
      <c r="I72" s="126" t="s">
        <v>1474</v>
      </c>
      <c r="J72" s="49" t="s">
        <v>282</v>
      </c>
      <c r="K72" s="192" t="s">
        <v>52</v>
      </c>
      <c r="L72" s="192"/>
      <c r="M72" s="192"/>
      <c r="N72" s="117" t="s">
        <v>2052</v>
      </c>
      <c r="O72" s="117"/>
    </row>
    <row r="73" spans="1:15" ht="63" x14ac:dyDescent="0.25">
      <c r="A73" s="105" t="s">
        <v>74</v>
      </c>
      <c r="B73" s="106"/>
      <c r="C73" s="106"/>
      <c r="D73" s="106"/>
      <c r="E73" s="106"/>
      <c r="F73" s="106"/>
      <c r="G73" s="134"/>
      <c r="H73" s="113"/>
      <c r="I73" s="107"/>
      <c r="J73" s="191" t="s">
        <v>152</v>
      </c>
      <c r="K73" s="191"/>
      <c r="L73" s="191"/>
      <c r="M73" s="191"/>
      <c r="N73" s="5"/>
      <c r="O73" s="5"/>
    </row>
    <row r="74" spans="1:15" s="9" customFormat="1" ht="15.75" x14ac:dyDescent="0.25">
      <c r="A74" s="21" t="s">
        <v>15</v>
      </c>
      <c r="B74" s="21"/>
      <c r="C74" s="119" t="s">
        <v>12</v>
      </c>
      <c r="D74" s="119"/>
      <c r="E74" s="3" t="s">
        <v>14</v>
      </c>
      <c r="F74" s="121"/>
      <c r="G74" s="132"/>
      <c r="H74" s="113"/>
      <c r="I74" s="119" t="s">
        <v>8</v>
      </c>
      <c r="J74" s="119" t="s">
        <v>44</v>
      </c>
      <c r="K74" s="119" t="s">
        <v>41</v>
      </c>
      <c r="L74" s="121" t="s">
        <v>42</v>
      </c>
      <c r="M74" s="121" t="s">
        <v>43</v>
      </c>
      <c r="N74" s="119" t="s">
        <v>91</v>
      </c>
      <c r="O74" s="119" t="s">
        <v>1477</v>
      </c>
    </row>
    <row r="75" spans="1:15" s="9" customFormat="1" ht="30" x14ac:dyDescent="0.25">
      <c r="A75" s="71" t="s">
        <v>18</v>
      </c>
      <c r="B75" s="128"/>
      <c r="C75" s="95">
        <v>1</v>
      </c>
      <c r="D75" s="124"/>
      <c r="E75" s="71" t="s">
        <v>1548</v>
      </c>
      <c r="F75" s="71"/>
      <c r="G75" s="71"/>
      <c r="H75" s="113"/>
      <c r="I75" s="90" t="s">
        <v>1485</v>
      </c>
      <c r="J75" s="49" t="s">
        <v>45</v>
      </c>
      <c r="K75" s="6" t="s">
        <v>1486</v>
      </c>
      <c r="L75" s="6" t="s">
        <v>1487</v>
      </c>
      <c r="M75" s="49" t="s">
        <v>1367</v>
      </c>
      <c r="N75" s="201" t="s">
        <v>2052</v>
      </c>
      <c r="O75" s="201"/>
    </row>
    <row r="76" spans="1:15" s="9" customFormat="1" x14ac:dyDescent="0.25">
      <c r="A76" s="73"/>
      <c r="B76" s="63"/>
      <c r="C76" s="98"/>
      <c r="D76" s="125"/>
      <c r="E76" s="72"/>
      <c r="F76" s="72"/>
      <c r="G76" s="73"/>
      <c r="H76" s="113"/>
      <c r="I76" s="94"/>
      <c r="J76" s="49" t="s">
        <v>164</v>
      </c>
      <c r="K76" s="6" t="s">
        <v>1488</v>
      </c>
      <c r="L76" s="6" t="s">
        <v>53</v>
      </c>
      <c r="M76" s="49" t="s">
        <v>1367</v>
      </c>
      <c r="N76" s="202"/>
      <c r="O76" s="202"/>
    </row>
    <row r="77" spans="1:15" s="9" customFormat="1" x14ac:dyDescent="0.25">
      <c r="A77" s="73"/>
      <c r="B77" s="63"/>
      <c r="C77" s="95">
        <v>2</v>
      </c>
      <c r="D77" s="124"/>
      <c r="E77" s="71" t="s">
        <v>261</v>
      </c>
      <c r="F77" s="113"/>
      <c r="G77" s="113"/>
      <c r="H77" s="113"/>
      <c r="I77" s="95" t="s">
        <v>222</v>
      </c>
      <c r="J77" s="49" t="s">
        <v>45</v>
      </c>
      <c r="K77" s="49" t="s">
        <v>223</v>
      </c>
      <c r="L77" s="7" t="s">
        <v>224</v>
      </c>
      <c r="M77" s="49" t="s">
        <v>163</v>
      </c>
      <c r="N77" s="188" t="s">
        <v>2052</v>
      </c>
      <c r="O77" s="188"/>
    </row>
    <row r="78" spans="1:15" s="9" customFormat="1" x14ac:dyDescent="0.25">
      <c r="A78" s="73"/>
      <c r="B78" s="63"/>
      <c r="C78" s="98"/>
      <c r="D78" s="125"/>
      <c r="E78" s="72"/>
      <c r="F78" s="113"/>
      <c r="G78" s="113"/>
      <c r="H78" s="113"/>
      <c r="I78" s="94"/>
      <c r="J78" s="49" t="s">
        <v>164</v>
      </c>
      <c r="K78" s="49" t="s">
        <v>225</v>
      </c>
      <c r="L78" s="7" t="s">
        <v>226</v>
      </c>
      <c r="M78" s="49" t="s">
        <v>163</v>
      </c>
      <c r="N78" s="188"/>
      <c r="O78" s="188"/>
    </row>
    <row r="79" spans="1:15" s="9" customFormat="1" x14ac:dyDescent="0.25">
      <c r="A79" s="73"/>
      <c r="B79" s="63"/>
      <c r="C79" s="95">
        <v>3</v>
      </c>
      <c r="D79" s="124"/>
      <c r="E79" s="71" t="s">
        <v>1405</v>
      </c>
      <c r="F79" s="113"/>
      <c r="G79" s="113"/>
      <c r="H79" s="113"/>
      <c r="I79" s="90" t="s">
        <v>1404</v>
      </c>
      <c r="J79" s="49" t="s">
        <v>282</v>
      </c>
      <c r="K79" s="230" t="s">
        <v>52</v>
      </c>
      <c r="L79" s="231"/>
      <c r="M79" s="232"/>
      <c r="N79" s="188" t="s">
        <v>2052</v>
      </c>
      <c r="O79" s="188"/>
    </row>
    <row r="80" spans="1:15" s="9" customFormat="1" x14ac:dyDescent="0.25">
      <c r="A80" s="72"/>
      <c r="B80" s="129"/>
      <c r="C80" s="98"/>
      <c r="D80" s="125"/>
      <c r="E80" s="72"/>
      <c r="F80" s="114"/>
      <c r="G80" s="118"/>
      <c r="H80" s="113"/>
      <c r="I80" s="94"/>
      <c r="J80" s="49" t="s">
        <v>1408</v>
      </c>
      <c r="K80" s="233"/>
      <c r="L80" s="234"/>
      <c r="M80" s="235"/>
      <c r="N80" s="188"/>
      <c r="O80" s="188"/>
    </row>
    <row r="81" spans="1:15" s="9" customFormat="1" ht="30" x14ac:dyDescent="0.25">
      <c r="A81" s="71" t="s">
        <v>17</v>
      </c>
      <c r="B81" s="128"/>
      <c r="C81" s="112">
        <v>1</v>
      </c>
      <c r="D81" s="112"/>
      <c r="E81" s="51" t="s">
        <v>299</v>
      </c>
      <c r="F81" s="113"/>
      <c r="G81" s="113"/>
      <c r="H81" s="113"/>
      <c r="I81" s="117" t="s">
        <v>300</v>
      </c>
      <c r="J81" s="49" t="s">
        <v>301</v>
      </c>
      <c r="K81" s="188" t="s">
        <v>52</v>
      </c>
      <c r="L81" s="188"/>
      <c r="M81" s="188"/>
      <c r="N81" s="117" t="s">
        <v>2052</v>
      </c>
      <c r="O81" s="117"/>
    </row>
    <row r="82" spans="1:15" s="9" customFormat="1" x14ac:dyDescent="0.25">
      <c r="A82" s="73"/>
      <c r="B82" s="63"/>
      <c r="C82" s="95">
        <v>2</v>
      </c>
      <c r="D82" s="124"/>
      <c r="E82" s="71" t="s">
        <v>1463</v>
      </c>
      <c r="F82" s="113"/>
      <c r="G82" s="113"/>
      <c r="H82" s="113"/>
      <c r="I82" s="90" t="s">
        <v>1464</v>
      </c>
      <c r="J82" s="49" t="s">
        <v>45</v>
      </c>
      <c r="K82" s="49" t="s">
        <v>1465</v>
      </c>
      <c r="L82" s="10" t="s">
        <v>1466</v>
      </c>
      <c r="M82" s="49" t="s">
        <v>51</v>
      </c>
      <c r="N82" s="188" t="s">
        <v>2052</v>
      </c>
      <c r="O82" s="188"/>
    </row>
    <row r="83" spans="1:15" s="9" customFormat="1" x14ac:dyDescent="0.25">
      <c r="A83" s="73"/>
      <c r="B83" s="63"/>
      <c r="C83" s="98"/>
      <c r="D83" s="125"/>
      <c r="E83" s="72"/>
      <c r="F83" s="113"/>
      <c r="G83" s="113"/>
      <c r="H83" s="113"/>
      <c r="I83" s="94"/>
      <c r="J83" s="49" t="s">
        <v>164</v>
      </c>
      <c r="K83" s="49" t="s">
        <v>1467</v>
      </c>
      <c r="L83" s="10" t="s">
        <v>1468</v>
      </c>
      <c r="M83" s="49" t="s">
        <v>51</v>
      </c>
      <c r="N83" s="188"/>
      <c r="O83" s="188"/>
    </row>
    <row r="84" spans="1:15" s="9" customFormat="1" x14ac:dyDescent="0.25">
      <c r="A84" s="73"/>
      <c r="B84" s="63"/>
      <c r="C84" s="95">
        <v>3</v>
      </c>
      <c r="D84" s="124"/>
      <c r="E84" s="71" t="s">
        <v>2067</v>
      </c>
      <c r="F84" s="90"/>
      <c r="G84" s="90"/>
      <c r="H84" s="113"/>
      <c r="I84" s="90" t="s">
        <v>2068</v>
      </c>
      <c r="J84" s="49" t="s">
        <v>45</v>
      </c>
      <c r="K84" s="49" t="s">
        <v>2069</v>
      </c>
      <c r="L84" s="10" t="s">
        <v>2070</v>
      </c>
      <c r="M84" s="49" t="s">
        <v>545</v>
      </c>
      <c r="N84" s="188" t="s">
        <v>2052</v>
      </c>
      <c r="O84" s="188"/>
    </row>
    <row r="85" spans="1:15" ht="15.75" x14ac:dyDescent="0.25">
      <c r="A85" s="72"/>
      <c r="B85" s="129"/>
      <c r="C85" s="98"/>
      <c r="D85" s="125"/>
      <c r="E85" s="72"/>
      <c r="F85" s="91"/>
      <c r="G85" s="135"/>
      <c r="H85" s="113"/>
      <c r="I85" s="94"/>
      <c r="J85" s="49" t="s">
        <v>164</v>
      </c>
      <c r="K85" s="49" t="s">
        <v>2069</v>
      </c>
      <c r="L85" s="10" t="s">
        <v>2070</v>
      </c>
      <c r="M85" s="49" t="s">
        <v>545</v>
      </c>
      <c r="N85" s="188"/>
      <c r="O85" s="188"/>
    </row>
    <row r="86" spans="1:15" ht="30" x14ac:dyDescent="0.2">
      <c r="A86" s="71" t="s">
        <v>22</v>
      </c>
      <c r="B86" s="128"/>
      <c r="C86" s="95">
        <v>1</v>
      </c>
      <c r="D86" s="124"/>
      <c r="E86" s="71" t="s">
        <v>1061</v>
      </c>
      <c r="F86" s="113"/>
      <c r="G86" s="113"/>
      <c r="H86" s="113"/>
      <c r="I86" s="90" t="s">
        <v>1062</v>
      </c>
      <c r="J86" s="49" t="s">
        <v>45</v>
      </c>
      <c r="K86" s="49" t="s">
        <v>1063</v>
      </c>
      <c r="L86" s="22" t="s">
        <v>1064</v>
      </c>
      <c r="M86" s="49" t="s">
        <v>180</v>
      </c>
      <c r="N86" s="196" t="s">
        <v>2052</v>
      </c>
      <c r="O86" s="188"/>
    </row>
    <row r="87" spans="1:15" ht="15.75" x14ac:dyDescent="0.25">
      <c r="A87" s="72"/>
      <c r="B87" s="129"/>
      <c r="C87" s="98"/>
      <c r="D87" s="125"/>
      <c r="E87" s="72"/>
      <c r="F87" s="113"/>
      <c r="G87" s="113"/>
      <c r="H87" s="113"/>
      <c r="I87" s="94"/>
      <c r="J87" s="49" t="s">
        <v>164</v>
      </c>
      <c r="K87" s="222" t="s">
        <v>109</v>
      </c>
      <c r="L87" s="223"/>
      <c r="M87" s="49" t="s">
        <v>48</v>
      </c>
      <c r="N87" s="198"/>
      <c r="O87" s="188"/>
    </row>
    <row r="88" spans="1:15" x14ac:dyDescent="0.2">
      <c r="A88" s="95" t="s">
        <v>21</v>
      </c>
      <c r="B88" s="68"/>
      <c r="C88" s="95">
        <v>1</v>
      </c>
      <c r="D88" s="124"/>
      <c r="E88" s="71" t="s">
        <v>1450</v>
      </c>
      <c r="F88" s="113"/>
      <c r="G88" s="113"/>
      <c r="H88" s="113"/>
      <c r="I88" s="90" t="s">
        <v>1451</v>
      </c>
      <c r="J88" s="49" t="s">
        <v>45</v>
      </c>
      <c r="K88" s="49" t="s">
        <v>1452</v>
      </c>
      <c r="L88" s="22" t="s">
        <v>387</v>
      </c>
      <c r="M88" s="49" t="s">
        <v>51</v>
      </c>
      <c r="N88" s="188" t="s">
        <v>2052</v>
      </c>
      <c r="O88" s="188"/>
    </row>
    <row r="89" spans="1:15" ht="15.75" x14ac:dyDescent="0.25">
      <c r="A89" s="103"/>
      <c r="B89" s="69"/>
      <c r="C89" s="98"/>
      <c r="D89" s="125"/>
      <c r="E89" s="72"/>
      <c r="F89" s="113"/>
      <c r="G89" s="113"/>
      <c r="H89" s="113"/>
      <c r="I89" s="94"/>
      <c r="J89" s="49" t="s">
        <v>164</v>
      </c>
      <c r="K89" s="49" t="s">
        <v>1453</v>
      </c>
      <c r="L89" s="22" t="s">
        <v>710</v>
      </c>
      <c r="M89" s="49" t="s">
        <v>51</v>
      </c>
      <c r="N89" s="188"/>
      <c r="O89" s="188"/>
    </row>
    <row r="90" spans="1:15" x14ac:dyDescent="0.2">
      <c r="A90" s="103"/>
      <c r="B90" s="69"/>
      <c r="C90" s="95">
        <v>2</v>
      </c>
      <c r="D90" s="124"/>
      <c r="E90" s="71" t="s">
        <v>1454</v>
      </c>
      <c r="F90" s="113"/>
      <c r="G90" s="113"/>
      <c r="H90" s="113"/>
      <c r="I90" s="90" t="s">
        <v>1451</v>
      </c>
      <c r="J90" s="49" t="s">
        <v>45</v>
      </c>
      <c r="K90" s="49" t="s">
        <v>1455</v>
      </c>
      <c r="L90" s="22" t="s">
        <v>1456</v>
      </c>
      <c r="M90" s="49" t="s">
        <v>51</v>
      </c>
      <c r="N90" s="188" t="s">
        <v>2052</v>
      </c>
      <c r="O90" s="188"/>
    </row>
    <row r="91" spans="1:15" ht="15.75" x14ac:dyDescent="0.25">
      <c r="A91" s="98"/>
      <c r="B91" s="70"/>
      <c r="C91" s="98"/>
      <c r="D91" s="125"/>
      <c r="E91" s="72"/>
      <c r="F91" s="113"/>
      <c r="G91" s="113"/>
      <c r="H91" s="113"/>
      <c r="I91" s="94"/>
      <c r="J91" s="49" t="s">
        <v>164</v>
      </c>
      <c r="K91" s="49" t="s">
        <v>1457</v>
      </c>
      <c r="L91" s="22" t="s">
        <v>1458</v>
      </c>
      <c r="M91" s="49" t="s">
        <v>51</v>
      </c>
      <c r="N91" s="188"/>
      <c r="O91" s="188"/>
    </row>
    <row r="92" spans="1:15" x14ac:dyDescent="0.2">
      <c r="A92" s="49" t="s">
        <v>179</v>
      </c>
      <c r="B92" s="49"/>
      <c r="C92" s="112">
        <v>1</v>
      </c>
      <c r="D92" s="112"/>
      <c r="E92" s="16" t="s">
        <v>969</v>
      </c>
      <c r="F92" s="113"/>
      <c r="G92" s="113"/>
      <c r="H92" s="113"/>
      <c r="I92" s="117" t="s">
        <v>970</v>
      </c>
      <c r="J92" s="49" t="s">
        <v>144</v>
      </c>
      <c r="K92" s="222" t="s">
        <v>52</v>
      </c>
      <c r="L92" s="229"/>
      <c r="M92" s="223"/>
      <c r="N92" s="117" t="s">
        <v>2052</v>
      </c>
      <c r="O92" s="117"/>
    </row>
    <row r="93" spans="1:15" x14ac:dyDescent="0.2">
      <c r="A93" s="95" t="s">
        <v>1414</v>
      </c>
      <c r="B93" s="68"/>
      <c r="C93" s="112">
        <v>1</v>
      </c>
      <c r="D93" s="112"/>
      <c r="E93" s="16" t="s">
        <v>1462</v>
      </c>
      <c r="F93" s="113"/>
      <c r="G93" s="113"/>
      <c r="H93" s="113"/>
      <c r="I93" s="23" t="s">
        <v>1425</v>
      </c>
      <c r="J93" s="49" t="s">
        <v>45</v>
      </c>
      <c r="K93" s="115" t="s">
        <v>109</v>
      </c>
      <c r="L93" s="116"/>
      <c r="M93" s="49" t="s">
        <v>48</v>
      </c>
      <c r="N93" s="117" t="s">
        <v>2052</v>
      </c>
      <c r="O93" s="117"/>
    </row>
    <row r="94" spans="1:15" x14ac:dyDescent="0.2">
      <c r="A94" s="103"/>
      <c r="B94" s="69"/>
      <c r="C94" s="112">
        <v>2</v>
      </c>
      <c r="D94" s="112"/>
      <c r="E94" s="16" t="s">
        <v>1497</v>
      </c>
      <c r="F94" s="113"/>
      <c r="G94" s="113"/>
      <c r="H94" s="113"/>
      <c r="I94" s="23" t="s">
        <v>1498</v>
      </c>
      <c r="J94" s="49" t="s">
        <v>45</v>
      </c>
      <c r="K94" s="49" t="s">
        <v>1499</v>
      </c>
      <c r="L94" s="24" t="s">
        <v>1437</v>
      </c>
      <c r="M94" s="49" t="s">
        <v>1367</v>
      </c>
      <c r="N94" s="117" t="s">
        <v>2052</v>
      </c>
      <c r="O94" s="117"/>
    </row>
    <row r="95" spans="1:15" x14ac:dyDescent="0.2">
      <c r="A95" s="103"/>
      <c r="B95" s="69"/>
      <c r="C95" s="112">
        <v>3</v>
      </c>
      <c r="D95" s="112"/>
      <c r="E95" s="16" t="s">
        <v>1494</v>
      </c>
      <c r="F95" s="113"/>
      <c r="G95" s="113"/>
      <c r="H95" s="113"/>
      <c r="I95" s="23" t="s">
        <v>1495</v>
      </c>
      <c r="J95" s="49" t="s">
        <v>45</v>
      </c>
      <c r="K95" s="49" t="s">
        <v>1496</v>
      </c>
      <c r="L95" s="24" t="s">
        <v>762</v>
      </c>
      <c r="M95" s="49" t="s">
        <v>175</v>
      </c>
      <c r="N95" s="117" t="s">
        <v>2052</v>
      </c>
      <c r="O95" s="117"/>
    </row>
    <row r="96" spans="1:15" x14ac:dyDescent="0.2">
      <c r="A96" s="103"/>
      <c r="B96" s="69"/>
      <c r="C96" s="112">
        <v>4</v>
      </c>
      <c r="D96" s="112"/>
      <c r="E96" s="16" t="s">
        <v>1640</v>
      </c>
      <c r="F96" s="23"/>
      <c r="G96" s="136"/>
      <c r="H96" s="113"/>
      <c r="I96" s="23" t="s">
        <v>1586</v>
      </c>
      <c r="J96" s="49" t="s">
        <v>45</v>
      </c>
      <c r="K96" s="49" t="s">
        <v>1641</v>
      </c>
      <c r="L96" s="24" t="s">
        <v>1445</v>
      </c>
      <c r="M96" s="49" t="s">
        <v>1367</v>
      </c>
      <c r="N96" s="117" t="s">
        <v>2052</v>
      </c>
      <c r="O96" s="117"/>
    </row>
    <row r="97" spans="1:15" x14ac:dyDescent="0.2">
      <c r="A97" s="103"/>
      <c r="B97" s="69"/>
      <c r="C97" s="112">
        <v>5</v>
      </c>
      <c r="D97" s="112"/>
      <c r="E97" s="16" t="s">
        <v>1958</v>
      </c>
      <c r="F97" s="23"/>
      <c r="G97" s="136"/>
      <c r="H97" s="113"/>
      <c r="I97" s="23" t="s">
        <v>1959</v>
      </c>
      <c r="J97" s="49" t="s">
        <v>45</v>
      </c>
      <c r="K97" s="49" t="s">
        <v>1960</v>
      </c>
      <c r="L97" s="24" t="s">
        <v>1637</v>
      </c>
      <c r="M97" s="49" t="s">
        <v>1367</v>
      </c>
      <c r="N97" s="117" t="s">
        <v>2052</v>
      </c>
      <c r="O97" s="117"/>
    </row>
    <row r="98" spans="1:15" x14ac:dyDescent="0.2">
      <c r="A98" s="103"/>
      <c r="B98" s="69"/>
      <c r="C98" s="112">
        <v>6</v>
      </c>
      <c r="D98" s="112"/>
      <c r="E98" s="16" t="s">
        <v>1967</v>
      </c>
      <c r="F98" s="23"/>
      <c r="G98" s="136"/>
      <c r="H98" s="113"/>
      <c r="I98" s="23" t="s">
        <v>1968</v>
      </c>
      <c r="J98" s="49" t="s">
        <v>45</v>
      </c>
      <c r="K98" s="49" t="s">
        <v>1969</v>
      </c>
      <c r="L98" s="24" t="s">
        <v>1677</v>
      </c>
      <c r="M98" s="49" t="s">
        <v>1367</v>
      </c>
      <c r="N98" s="117" t="s">
        <v>2052</v>
      </c>
      <c r="O98" s="117"/>
    </row>
    <row r="99" spans="1:15" x14ac:dyDescent="0.2">
      <c r="A99" s="103"/>
      <c r="B99" s="69"/>
      <c r="C99" s="112">
        <v>7</v>
      </c>
      <c r="D99" s="112"/>
      <c r="E99" s="16" t="s">
        <v>2077</v>
      </c>
      <c r="F99" s="23"/>
      <c r="G99" s="136"/>
      <c r="H99" s="113"/>
      <c r="I99" s="23" t="s">
        <v>2076</v>
      </c>
      <c r="J99" s="49" t="s">
        <v>45</v>
      </c>
      <c r="K99" s="49" t="s">
        <v>1969</v>
      </c>
      <c r="L99" s="24" t="s">
        <v>1677</v>
      </c>
      <c r="M99" s="49" t="s">
        <v>1367</v>
      </c>
      <c r="N99" s="117" t="s">
        <v>2052</v>
      </c>
      <c r="O99" s="117"/>
    </row>
    <row r="100" spans="1:15" x14ac:dyDescent="0.2">
      <c r="A100" s="98"/>
      <c r="B100" s="70"/>
      <c r="C100" s="112">
        <v>8</v>
      </c>
      <c r="D100" s="112"/>
      <c r="E100" s="16" t="s">
        <v>2078</v>
      </c>
      <c r="F100" s="75"/>
      <c r="G100" s="75"/>
      <c r="H100" s="113"/>
      <c r="I100" s="23" t="s">
        <v>2079</v>
      </c>
      <c r="J100" s="49" t="s">
        <v>45</v>
      </c>
      <c r="K100" s="49" t="s">
        <v>2080</v>
      </c>
      <c r="L100" s="24" t="s">
        <v>1637</v>
      </c>
      <c r="M100" s="49" t="s">
        <v>1367</v>
      </c>
      <c r="N100" s="117" t="s">
        <v>2052</v>
      </c>
      <c r="O100" s="117"/>
    </row>
    <row r="101" spans="1:15" ht="47.25" x14ac:dyDescent="0.25">
      <c r="A101" s="105" t="s">
        <v>75</v>
      </c>
      <c r="B101" s="106"/>
      <c r="C101" s="106"/>
      <c r="D101" s="106"/>
      <c r="E101" s="106"/>
      <c r="F101" s="106"/>
      <c r="G101" s="134"/>
      <c r="H101" s="113"/>
      <c r="I101" s="107"/>
      <c r="J101" s="191" t="s">
        <v>152</v>
      </c>
      <c r="K101" s="191"/>
      <c r="L101" s="191"/>
      <c r="M101" s="191"/>
      <c r="N101" s="5"/>
      <c r="O101" s="5"/>
    </row>
    <row r="102" spans="1:15" s="9" customFormat="1" ht="15.75" x14ac:dyDescent="0.25">
      <c r="A102" s="3" t="s">
        <v>15</v>
      </c>
      <c r="B102" s="3"/>
      <c r="C102" s="119" t="s">
        <v>12</v>
      </c>
      <c r="D102" s="119"/>
      <c r="E102" s="4" t="s">
        <v>14</v>
      </c>
      <c r="F102" s="119"/>
      <c r="G102" s="137"/>
      <c r="H102" s="113"/>
      <c r="I102" s="119" t="s">
        <v>8</v>
      </c>
      <c r="J102" s="119" t="s">
        <v>44</v>
      </c>
      <c r="K102" s="119" t="s">
        <v>41</v>
      </c>
      <c r="L102" s="121" t="s">
        <v>42</v>
      </c>
      <c r="M102" s="3" t="s">
        <v>43</v>
      </c>
      <c r="N102" s="119" t="s">
        <v>91</v>
      </c>
      <c r="O102" s="119" t="s">
        <v>1477</v>
      </c>
    </row>
    <row r="103" spans="1:15" s="9" customFormat="1" x14ac:dyDescent="0.25">
      <c r="A103" s="71" t="s">
        <v>18</v>
      </c>
      <c r="B103" s="128"/>
      <c r="C103" s="95">
        <v>1</v>
      </c>
      <c r="D103" s="124"/>
      <c r="E103" s="71" t="s">
        <v>947</v>
      </c>
      <c r="F103" s="113"/>
      <c r="G103" s="113"/>
      <c r="H103" s="113"/>
      <c r="I103" s="95" t="s">
        <v>13</v>
      </c>
      <c r="J103" s="49" t="s">
        <v>45</v>
      </c>
      <c r="K103" s="6" t="s">
        <v>54</v>
      </c>
      <c r="L103" s="51" t="s">
        <v>55</v>
      </c>
      <c r="M103" s="51" t="s">
        <v>50</v>
      </c>
      <c r="N103" s="182" t="s">
        <v>2052</v>
      </c>
      <c r="O103" s="182"/>
    </row>
    <row r="104" spans="1:15" s="9" customFormat="1" x14ac:dyDescent="0.25">
      <c r="A104" s="73"/>
      <c r="B104" s="63"/>
      <c r="C104" s="98"/>
      <c r="D104" s="125"/>
      <c r="E104" s="72"/>
      <c r="F104" s="45"/>
      <c r="G104" s="45"/>
      <c r="H104" s="113"/>
      <c r="I104" s="94"/>
      <c r="J104" s="49" t="s">
        <v>150</v>
      </c>
      <c r="K104" s="6" t="s">
        <v>54</v>
      </c>
      <c r="L104" s="51" t="s">
        <v>56</v>
      </c>
      <c r="M104" s="51" t="s">
        <v>50</v>
      </c>
      <c r="N104" s="182"/>
      <c r="O104" s="182"/>
    </row>
    <row r="105" spans="1:15" s="9" customFormat="1" x14ac:dyDescent="0.25">
      <c r="A105" s="73"/>
      <c r="B105" s="63"/>
      <c r="C105" s="71">
        <v>2</v>
      </c>
      <c r="D105" s="113"/>
      <c r="E105" s="71" t="s">
        <v>946</v>
      </c>
      <c r="F105" s="113"/>
      <c r="G105" s="113"/>
      <c r="H105" s="113"/>
      <c r="I105" s="95" t="s">
        <v>171</v>
      </c>
      <c r="J105" s="49" t="s">
        <v>45</v>
      </c>
      <c r="K105" s="6" t="s">
        <v>174</v>
      </c>
      <c r="L105" s="20" t="s">
        <v>173</v>
      </c>
      <c r="M105" s="51" t="s">
        <v>175</v>
      </c>
      <c r="N105" s="188" t="s">
        <v>2052</v>
      </c>
      <c r="O105" s="188"/>
    </row>
    <row r="106" spans="1:15" s="9" customFormat="1" x14ac:dyDescent="0.25">
      <c r="A106" s="73"/>
      <c r="B106" s="63"/>
      <c r="C106" s="72"/>
      <c r="D106" s="114"/>
      <c r="E106" s="72"/>
      <c r="F106" s="113"/>
      <c r="G106" s="113"/>
      <c r="H106" s="113"/>
      <c r="I106" s="94"/>
      <c r="J106" s="49" t="s">
        <v>150</v>
      </c>
      <c r="K106" s="6" t="s">
        <v>174</v>
      </c>
      <c r="L106" s="51" t="s">
        <v>173</v>
      </c>
      <c r="M106" s="51" t="s">
        <v>175</v>
      </c>
      <c r="N106" s="188"/>
      <c r="O106" s="188"/>
    </row>
    <row r="107" spans="1:15" x14ac:dyDescent="0.2">
      <c r="A107" s="73"/>
      <c r="B107" s="63"/>
      <c r="C107" s="95">
        <v>3</v>
      </c>
      <c r="D107" s="124"/>
      <c r="E107" s="71" t="s">
        <v>158</v>
      </c>
      <c r="F107" s="113"/>
      <c r="G107" s="113"/>
      <c r="H107" s="113"/>
      <c r="I107" s="95" t="s">
        <v>159</v>
      </c>
      <c r="J107" s="49" t="s">
        <v>45</v>
      </c>
      <c r="K107" s="6" t="s">
        <v>160</v>
      </c>
      <c r="L107" s="20" t="s">
        <v>162</v>
      </c>
      <c r="M107" s="51" t="s">
        <v>48</v>
      </c>
      <c r="N107" s="182" t="s">
        <v>2052</v>
      </c>
      <c r="O107" s="182"/>
    </row>
    <row r="108" spans="1:15" ht="15.75" x14ac:dyDescent="0.25">
      <c r="A108" s="72"/>
      <c r="B108" s="129"/>
      <c r="C108" s="98"/>
      <c r="D108" s="125"/>
      <c r="E108" s="72"/>
      <c r="F108" s="113"/>
      <c r="G108" s="113"/>
      <c r="H108" s="113"/>
      <c r="I108" s="94"/>
      <c r="J108" s="49" t="s">
        <v>46</v>
      </c>
      <c r="K108" s="6" t="s">
        <v>161</v>
      </c>
      <c r="L108" s="6" t="s">
        <v>71</v>
      </c>
      <c r="M108" s="49" t="s">
        <v>48</v>
      </c>
      <c r="N108" s="182"/>
      <c r="O108" s="182"/>
    </row>
    <row r="109" spans="1:15" ht="30" x14ac:dyDescent="0.2">
      <c r="A109" s="71" t="s">
        <v>17</v>
      </c>
      <c r="B109" s="128"/>
      <c r="C109" s="71">
        <v>1</v>
      </c>
      <c r="D109" s="113"/>
      <c r="E109" s="71" t="s">
        <v>236</v>
      </c>
      <c r="F109" s="113"/>
      <c r="G109" s="113"/>
      <c r="H109" s="113"/>
      <c r="I109" s="95" t="s">
        <v>231</v>
      </c>
      <c r="J109" s="49" t="s">
        <v>45</v>
      </c>
      <c r="K109" s="6" t="s">
        <v>303</v>
      </c>
      <c r="L109" s="51" t="s">
        <v>304</v>
      </c>
      <c r="M109" s="49" t="s">
        <v>48</v>
      </c>
      <c r="N109" s="182" t="s">
        <v>2052</v>
      </c>
      <c r="O109" s="182"/>
    </row>
    <row r="110" spans="1:15" ht="15.75" x14ac:dyDescent="0.25">
      <c r="A110" s="73"/>
      <c r="B110" s="63"/>
      <c r="C110" s="72"/>
      <c r="D110" s="114"/>
      <c r="E110" s="72"/>
      <c r="F110" s="113"/>
      <c r="G110" s="113"/>
      <c r="H110" s="113"/>
      <c r="I110" s="94"/>
      <c r="J110" s="49" t="s">
        <v>46</v>
      </c>
      <c r="K110" s="6" t="s">
        <v>305</v>
      </c>
      <c r="L110" s="51" t="s">
        <v>306</v>
      </c>
      <c r="M110" s="49" t="s">
        <v>48</v>
      </c>
      <c r="N110" s="182"/>
      <c r="O110" s="182"/>
    </row>
    <row r="111" spans="1:15" x14ac:dyDescent="0.2">
      <c r="A111" s="73"/>
      <c r="B111" s="63"/>
      <c r="C111" s="71">
        <v>2</v>
      </c>
      <c r="D111" s="113"/>
      <c r="E111" s="71" t="s">
        <v>467</v>
      </c>
      <c r="F111" s="113"/>
      <c r="G111" s="113"/>
      <c r="H111" s="113"/>
      <c r="I111" s="95" t="s">
        <v>429</v>
      </c>
      <c r="J111" s="49" t="s">
        <v>45</v>
      </c>
      <c r="K111" s="6" t="s">
        <v>430</v>
      </c>
      <c r="L111" s="51" t="s">
        <v>431</v>
      </c>
      <c r="M111" s="49" t="s">
        <v>48</v>
      </c>
      <c r="N111" s="182" t="s">
        <v>2052</v>
      </c>
      <c r="O111" s="182"/>
    </row>
    <row r="112" spans="1:15" ht="15.75" x14ac:dyDescent="0.25">
      <c r="A112" s="72"/>
      <c r="B112" s="129"/>
      <c r="C112" s="72"/>
      <c r="D112" s="114"/>
      <c r="E112" s="72"/>
      <c r="F112" s="113"/>
      <c r="G112" s="113"/>
      <c r="H112" s="113"/>
      <c r="I112" s="94"/>
      <c r="J112" s="49" t="s">
        <v>164</v>
      </c>
      <c r="K112" s="6" t="s">
        <v>432</v>
      </c>
      <c r="L112" s="51" t="s">
        <v>431</v>
      </c>
      <c r="M112" s="49" t="s">
        <v>48</v>
      </c>
      <c r="N112" s="182"/>
      <c r="O112" s="182"/>
    </row>
    <row r="113" spans="1:15" ht="30" x14ac:dyDescent="0.2">
      <c r="A113" s="71" t="s">
        <v>22</v>
      </c>
      <c r="B113" s="128"/>
      <c r="C113" s="71">
        <v>1</v>
      </c>
      <c r="D113" s="113"/>
      <c r="E113" s="71" t="s">
        <v>916</v>
      </c>
      <c r="F113" s="113"/>
      <c r="G113" s="113"/>
      <c r="H113" s="113"/>
      <c r="I113" s="95" t="s">
        <v>917</v>
      </c>
      <c r="J113" s="49" t="s">
        <v>45</v>
      </c>
      <c r="K113" s="6" t="s">
        <v>918</v>
      </c>
      <c r="L113" s="51" t="s">
        <v>919</v>
      </c>
      <c r="M113" s="51" t="s">
        <v>48</v>
      </c>
      <c r="N113" s="182" t="s">
        <v>2052</v>
      </c>
      <c r="O113" s="182"/>
    </row>
    <row r="114" spans="1:15" ht="15.75" x14ac:dyDescent="0.25">
      <c r="A114" s="73"/>
      <c r="B114" s="63"/>
      <c r="C114" s="72"/>
      <c r="D114" s="114"/>
      <c r="E114" s="72"/>
      <c r="F114" s="113"/>
      <c r="G114" s="113"/>
      <c r="H114" s="113"/>
      <c r="I114" s="94"/>
      <c r="J114" s="49" t="s">
        <v>164</v>
      </c>
      <c r="K114" s="6" t="s">
        <v>920</v>
      </c>
      <c r="L114" s="51" t="s">
        <v>921</v>
      </c>
      <c r="M114" s="51" t="s">
        <v>48</v>
      </c>
      <c r="N114" s="182"/>
      <c r="O114" s="182"/>
    </row>
    <row r="115" spans="1:15" x14ac:dyDescent="0.2">
      <c r="A115" s="73"/>
      <c r="B115" s="63"/>
      <c r="C115" s="71">
        <v>2</v>
      </c>
      <c r="D115" s="113"/>
      <c r="E115" s="71" t="s">
        <v>619</v>
      </c>
      <c r="F115" s="113"/>
      <c r="G115" s="113"/>
      <c r="H115" s="113"/>
      <c r="I115" s="95" t="s">
        <v>620</v>
      </c>
      <c r="J115" s="49" t="s">
        <v>45</v>
      </c>
      <c r="K115" s="6" t="s">
        <v>621</v>
      </c>
      <c r="L115" s="51" t="s">
        <v>622</v>
      </c>
      <c r="M115" s="51" t="s">
        <v>48</v>
      </c>
      <c r="N115" s="196" t="s">
        <v>2052</v>
      </c>
      <c r="O115" s="196"/>
    </row>
    <row r="116" spans="1:15" ht="15.75" x14ac:dyDescent="0.25">
      <c r="A116" s="73"/>
      <c r="B116" s="63"/>
      <c r="C116" s="72"/>
      <c r="D116" s="114"/>
      <c r="E116" s="72"/>
      <c r="F116" s="113"/>
      <c r="G116" s="113"/>
      <c r="H116" s="113"/>
      <c r="I116" s="94"/>
      <c r="J116" s="49" t="s">
        <v>164</v>
      </c>
      <c r="K116" s="49" t="s">
        <v>623</v>
      </c>
      <c r="L116" s="51" t="s">
        <v>624</v>
      </c>
      <c r="M116" s="51" t="s">
        <v>48</v>
      </c>
      <c r="N116" s="198"/>
      <c r="O116" s="198"/>
    </row>
    <row r="117" spans="1:15" x14ac:dyDescent="0.2">
      <c r="A117" s="73"/>
      <c r="B117" s="63"/>
      <c r="C117" s="71">
        <v>3</v>
      </c>
      <c r="D117" s="113"/>
      <c r="E117" s="71" t="s">
        <v>1048</v>
      </c>
      <c r="F117" s="113"/>
      <c r="G117" s="113"/>
      <c r="H117" s="113"/>
      <c r="I117" s="90" t="s">
        <v>1360</v>
      </c>
      <c r="J117" s="49" t="s">
        <v>45</v>
      </c>
      <c r="K117" s="6" t="s">
        <v>1049</v>
      </c>
      <c r="L117" s="48" t="s">
        <v>2057</v>
      </c>
      <c r="M117" s="51" t="s">
        <v>48</v>
      </c>
      <c r="N117" s="182" t="s">
        <v>2052</v>
      </c>
      <c r="O117" s="182"/>
    </row>
    <row r="118" spans="1:15" ht="15.75" x14ac:dyDescent="0.25">
      <c r="A118" s="72"/>
      <c r="B118" s="129"/>
      <c r="C118" s="72"/>
      <c r="D118" s="114"/>
      <c r="E118" s="72"/>
      <c r="F118" s="114"/>
      <c r="G118" s="118"/>
      <c r="H118" s="113"/>
      <c r="I118" s="94"/>
      <c r="J118" s="49" t="s">
        <v>164</v>
      </c>
      <c r="K118" s="6" t="s">
        <v>2058</v>
      </c>
      <c r="L118" s="25" t="s">
        <v>1104</v>
      </c>
      <c r="M118" s="51" t="s">
        <v>48</v>
      </c>
      <c r="N118" s="182"/>
      <c r="O118" s="182"/>
    </row>
    <row r="119" spans="1:15" x14ac:dyDescent="0.2">
      <c r="A119" s="71" t="s">
        <v>21</v>
      </c>
      <c r="B119" s="128"/>
      <c r="C119" s="71">
        <v>1</v>
      </c>
      <c r="D119" s="113"/>
      <c r="E119" s="71" t="s">
        <v>1984</v>
      </c>
      <c r="F119" s="113"/>
      <c r="G119" s="113"/>
      <c r="H119" s="113"/>
      <c r="I119" s="90" t="s">
        <v>1985</v>
      </c>
      <c r="J119" s="49" t="s">
        <v>45</v>
      </c>
      <c r="K119" s="6" t="s">
        <v>1986</v>
      </c>
      <c r="L119" s="48" t="s">
        <v>1987</v>
      </c>
      <c r="M119" s="51" t="s">
        <v>1367</v>
      </c>
      <c r="N119" s="182" t="s">
        <v>2052</v>
      </c>
      <c r="O119" s="182"/>
    </row>
    <row r="120" spans="1:15" ht="15.75" x14ac:dyDescent="0.25">
      <c r="A120" s="73"/>
      <c r="B120" s="63"/>
      <c r="C120" s="72"/>
      <c r="D120" s="114"/>
      <c r="E120" s="72"/>
      <c r="F120" s="114"/>
      <c r="G120" s="118"/>
      <c r="H120" s="113"/>
      <c r="I120" s="94"/>
      <c r="J120" s="49" t="s">
        <v>164</v>
      </c>
      <c r="K120" s="222" t="s">
        <v>109</v>
      </c>
      <c r="L120" s="223"/>
      <c r="M120" s="51" t="s">
        <v>1367</v>
      </c>
      <c r="N120" s="182"/>
      <c r="O120" s="182"/>
    </row>
    <row r="121" spans="1:15" x14ac:dyDescent="0.2">
      <c r="A121" s="73"/>
      <c r="B121" s="63"/>
      <c r="C121" s="71">
        <v>2</v>
      </c>
      <c r="D121" s="113"/>
      <c r="E121" s="71" t="s">
        <v>2000</v>
      </c>
      <c r="F121" s="113"/>
      <c r="G121" s="113"/>
      <c r="H121" s="113"/>
      <c r="I121" s="90" t="s">
        <v>2001</v>
      </c>
      <c r="J121" s="49" t="s">
        <v>45</v>
      </c>
      <c r="K121" s="6" t="s">
        <v>2002</v>
      </c>
      <c r="L121" s="48" t="s">
        <v>2003</v>
      </c>
      <c r="M121" s="51" t="s">
        <v>51</v>
      </c>
      <c r="N121" s="182" t="s">
        <v>2052</v>
      </c>
      <c r="O121" s="182"/>
    </row>
    <row r="122" spans="1:15" ht="15.75" x14ac:dyDescent="0.25">
      <c r="A122" s="72"/>
      <c r="B122" s="129"/>
      <c r="C122" s="72"/>
      <c r="D122" s="114"/>
      <c r="E122" s="72"/>
      <c r="F122" s="114"/>
      <c r="G122" s="118"/>
      <c r="H122" s="113"/>
      <c r="I122" s="94"/>
      <c r="J122" s="49" t="s">
        <v>164</v>
      </c>
      <c r="K122" s="6" t="s">
        <v>2004</v>
      </c>
      <c r="L122" s="48" t="s">
        <v>1637</v>
      </c>
      <c r="M122" s="51" t="s">
        <v>51</v>
      </c>
      <c r="N122" s="182"/>
      <c r="O122" s="182"/>
    </row>
    <row r="123" spans="1:15" s="26" customFormat="1" x14ac:dyDescent="0.2">
      <c r="A123" s="71" t="s">
        <v>519</v>
      </c>
      <c r="B123" s="128"/>
      <c r="C123" s="117">
        <v>1</v>
      </c>
      <c r="D123" s="117"/>
      <c r="E123" s="11" t="s">
        <v>558</v>
      </c>
      <c r="F123" s="113"/>
      <c r="G123" s="113"/>
      <c r="H123" s="113"/>
      <c r="I123" s="120" t="s">
        <v>653</v>
      </c>
      <c r="J123" s="15" t="s">
        <v>45</v>
      </c>
      <c r="K123" s="15" t="s">
        <v>617</v>
      </c>
      <c r="L123" s="15" t="s">
        <v>582</v>
      </c>
      <c r="M123" s="16" t="s">
        <v>48</v>
      </c>
      <c r="N123" s="120" t="s">
        <v>2052</v>
      </c>
      <c r="O123" s="1"/>
    </row>
    <row r="124" spans="1:15" s="26" customFormat="1" x14ac:dyDescent="0.2">
      <c r="A124" s="73"/>
      <c r="B124" s="63"/>
      <c r="C124" s="117">
        <v>2</v>
      </c>
      <c r="D124" s="117"/>
      <c r="E124" s="11" t="s">
        <v>832</v>
      </c>
      <c r="F124" s="113"/>
      <c r="G124" s="113"/>
      <c r="H124" s="113"/>
      <c r="I124" s="120" t="s">
        <v>823</v>
      </c>
      <c r="J124" s="15" t="s">
        <v>45</v>
      </c>
      <c r="K124" s="15" t="s">
        <v>834</v>
      </c>
      <c r="L124" s="15" t="s">
        <v>833</v>
      </c>
      <c r="M124" s="16" t="s">
        <v>48</v>
      </c>
      <c r="N124" s="120" t="s">
        <v>2052</v>
      </c>
      <c r="O124" s="1"/>
    </row>
    <row r="125" spans="1:15" s="26" customFormat="1" x14ac:dyDescent="0.2">
      <c r="A125" s="73"/>
      <c r="B125" s="63"/>
      <c r="C125" s="117">
        <v>3</v>
      </c>
      <c r="D125" s="117"/>
      <c r="E125" s="11" t="s">
        <v>1220</v>
      </c>
      <c r="F125" s="113"/>
      <c r="G125" s="113"/>
      <c r="H125" s="113"/>
      <c r="I125" s="120" t="s">
        <v>1142</v>
      </c>
      <c r="J125" s="15" t="s">
        <v>45</v>
      </c>
      <c r="K125" s="15" t="s">
        <v>1221</v>
      </c>
      <c r="L125" s="15" t="s">
        <v>1222</v>
      </c>
      <c r="M125" s="16" t="s">
        <v>48</v>
      </c>
      <c r="N125" s="120" t="s">
        <v>2052</v>
      </c>
      <c r="O125" s="1"/>
    </row>
    <row r="126" spans="1:15" s="26" customFormat="1" x14ac:dyDescent="0.2">
      <c r="A126" s="73"/>
      <c r="B126" s="63"/>
      <c r="C126" s="117">
        <v>4</v>
      </c>
      <c r="D126" s="117"/>
      <c r="E126" s="11" t="s">
        <v>1223</v>
      </c>
      <c r="F126" s="113"/>
      <c r="G126" s="113"/>
      <c r="H126" s="113"/>
      <c r="I126" s="120" t="s">
        <v>1215</v>
      </c>
      <c r="J126" s="15" t="s">
        <v>45</v>
      </c>
      <c r="K126" s="15" t="s">
        <v>1224</v>
      </c>
      <c r="L126" s="15" t="s">
        <v>1195</v>
      </c>
      <c r="M126" s="16" t="s">
        <v>48</v>
      </c>
      <c r="N126" s="120" t="s">
        <v>2052</v>
      </c>
      <c r="O126" s="1"/>
    </row>
    <row r="127" spans="1:15" s="26" customFormat="1" x14ac:dyDescent="0.2">
      <c r="A127" s="73"/>
      <c r="B127" s="63"/>
      <c r="C127" s="117">
        <v>5</v>
      </c>
      <c r="D127" s="117"/>
      <c r="E127" s="11" t="s">
        <v>1134</v>
      </c>
      <c r="F127" s="113"/>
      <c r="G127" s="113"/>
      <c r="H127" s="113"/>
      <c r="I127" s="120" t="s">
        <v>1099</v>
      </c>
      <c r="J127" s="15" t="s">
        <v>45</v>
      </c>
      <c r="K127" s="15" t="s">
        <v>1135</v>
      </c>
      <c r="L127" s="15" t="s">
        <v>1029</v>
      </c>
      <c r="M127" s="16" t="s">
        <v>48</v>
      </c>
      <c r="N127" s="120" t="s">
        <v>2052</v>
      </c>
      <c r="O127" s="1"/>
    </row>
    <row r="128" spans="1:15" s="26" customFormat="1" x14ac:dyDescent="0.2">
      <c r="A128" s="73"/>
      <c r="B128" s="63"/>
      <c r="C128" s="117">
        <v>6</v>
      </c>
      <c r="D128" s="117"/>
      <c r="E128" s="11" t="s">
        <v>1665</v>
      </c>
      <c r="F128" s="113"/>
      <c r="G128" s="113"/>
      <c r="H128" s="113"/>
      <c r="I128" s="120" t="s">
        <v>1669</v>
      </c>
      <c r="J128" s="15" t="s">
        <v>1668</v>
      </c>
      <c r="K128" s="120" t="s">
        <v>1838</v>
      </c>
      <c r="L128" s="15" t="s">
        <v>1815</v>
      </c>
      <c r="M128" s="16" t="s">
        <v>51</v>
      </c>
      <c r="N128" s="120" t="s">
        <v>2052</v>
      </c>
      <c r="O128" s="1"/>
    </row>
    <row r="129" spans="1:15" s="26" customFormat="1" x14ac:dyDescent="0.2">
      <c r="A129" s="73"/>
      <c r="B129" s="63"/>
      <c r="C129" s="117">
        <v>7</v>
      </c>
      <c r="D129" s="117"/>
      <c r="E129" s="11" t="s">
        <v>1666</v>
      </c>
      <c r="F129" s="113"/>
      <c r="G129" s="113"/>
      <c r="H129" s="113"/>
      <c r="I129" s="120" t="s">
        <v>1671</v>
      </c>
      <c r="J129" s="15" t="s">
        <v>45</v>
      </c>
      <c r="K129" s="120" t="s">
        <v>1835</v>
      </c>
      <c r="L129" s="15" t="s">
        <v>624</v>
      </c>
      <c r="M129" s="16" t="s">
        <v>51</v>
      </c>
      <c r="N129" s="120" t="s">
        <v>2052</v>
      </c>
      <c r="O129" s="1"/>
    </row>
    <row r="130" spans="1:15" s="26" customFormat="1" x14ac:dyDescent="0.2">
      <c r="A130" s="72"/>
      <c r="B130" s="129"/>
      <c r="C130" s="117">
        <v>8</v>
      </c>
      <c r="D130" s="117"/>
      <c r="E130" s="11" t="s">
        <v>1667</v>
      </c>
      <c r="F130" s="113"/>
      <c r="G130" s="113"/>
      <c r="H130" s="113"/>
      <c r="I130" s="120" t="s">
        <v>1670</v>
      </c>
      <c r="J130" s="15" t="s">
        <v>1668</v>
      </c>
      <c r="K130" s="120" t="s">
        <v>1833</v>
      </c>
      <c r="L130" s="15" t="s">
        <v>1334</v>
      </c>
      <c r="M130" s="16" t="s">
        <v>1792</v>
      </c>
      <c r="N130" s="120" t="s">
        <v>2052</v>
      </c>
      <c r="O130" s="1"/>
    </row>
    <row r="131" spans="1:15" s="26" customFormat="1" x14ac:dyDescent="0.2">
      <c r="A131" s="128" t="s">
        <v>1414</v>
      </c>
      <c r="B131" s="128"/>
      <c r="C131" s="117">
        <v>1</v>
      </c>
      <c r="D131" s="117"/>
      <c r="E131" s="11" t="s">
        <v>1541</v>
      </c>
      <c r="F131" s="113"/>
      <c r="G131" s="113"/>
      <c r="H131" s="113"/>
      <c r="I131" s="12" t="s">
        <v>1542</v>
      </c>
      <c r="J131" s="15" t="s">
        <v>45</v>
      </c>
      <c r="K131" s="15" t="s">
        <v>1543</v>
      </c>
      <c r="L131" s="15" t="s">
        <v>1515</v>
      </c>
      <c r="M131" s="16" t="s">
        <v>1367</v>
      </c>
      <c r="N131" s="120" t="s">
        <v>2052</v>
      </c>
      <c r="O131" s="1"/>
    </row>
    <row r="132" spans="1:15" s="26" customFormat="1" ht="47.25" x14ac:dyDescent="0.25">
      <c r="A132" s="105" t="s">
        <v>81</v>
      </c>
      <c r="B132" s="106"/>
      <c r="C132" s="106"/>
      <c r="D132" s="106"/>
      <c r="E132" s="106"/>
      <c r="F132" s="106"/>
      <c r="G132" s="134"/>
      <c r="H132" s="113"/>
      <c r="I132" s="107"/>
      <c r="J132" s="191" t="s">
        <v>152</v>
      </c>
      <c r="K132" s="191"/>
      <c r="L132" s="191"/>
      <c r="M132" s="191"/>
      <c r="N132" s="5"/>
      <c r="O132" s="5"/>
    </row>
    <row r="133" spans="1:15" s="26" customFormat="1" ht="15.75" x14ac:dyDescent="0.2">
      <c r="A133" s="3" t="s">
        <v>15</v>
      </c>
      <c r="B133" s="3"/>
      <c r="C133" s="119" t="s">
        <v>12</v>
      </c>
      <c r="D133" s="119"/>
      <c r="E133" s="5" t="s">
        <v>14</v>
      </c>
      <c r="F133" s="121"/>
      <c r="G133" s="132"/>
      <c r="H133" s="113"/>
      <c r="I133" s="119" t="s">
        <v>8</v>
      </c>
      <c r="J133" s="4" t="s">
        <v>44</v>
      </c>
      <c r="K133" s="4" t="s">
        <v>41</v>
      </c>
      <c r="L133" s="5" t="s">
        <v>42</v>
      </c>
      <c r="M133" s="4" t="s">
        <v>43</v>
      </c>
      <c r="N133" s="119" t="s">
        <v>91</v>
      </c>
      <c r="O133" s="119" t="s">
        <v>1477</v>
      </c>
    </row>
    <row r="134" spans="1:15" s="26" customFormat="1" ht="30" x14ac:dyDescent="0.2">
      <c r="A134" s="71" t="s">
        <v>18</v>
      </c>
      <c r="B134" s="128"/>
      <c r="C134" s="71">
        <v>1</v>
      </c>
      <c r="D134" s="113"/>
      <c r="E134" s="71" t="s">
        <v>1065</v>
      </c>
      <c r="F134" s="113"/>
      <c r="G134" s="113"/>
      <c r="H134" s="113"/>
      <c r="I134" s="95" t="s">
        <v>362</v>
      </c>
      <c r="J134" s="49" t="s">
        <v>45</v>
      </c>
      <c r="K134" s="6" t="s">
        <v>363</v>
      </c>
      <c r="L134" s="51" t="s">
        <v>364</v>
      </c>
      <c r="M134" s="51" t="s">
        <v>48</v>
      </c>
      <c r="N134" s="196" t="s">
        <v>2052</v>
      </c>
      <c r="O134" s="196"/>
    </row>
    <row r="135" spans="1:15" s="26" customFormat="1" ht="15.75" x14ac:dyDescent="0.25">
      <c r="A135" s="73"/>
      <c r="B135" s="63"/>
      <c r="C135" s="72"/>
      <c r="D135" s="114"/>
      <c r="E135" s="72"/>
      <c r="F135" s="113"/>
      <c r="G135" s="113"/>
      <c r="H135" s="113"/>
      <c r="I135" s="94"/>
      <c r="J135" s="49" t="s">
        <v>164</v>
      </c>
      <c r="K135" s="6" t="s">
        <v>365</v>
      </c>
      <c r="L135" s="51" t="s">
        <v>366</v>
      </c>
      <c r="M135" s="51" t="s">
        <v>48</v>
      </c>
      <c r="N135" s="198"/>
      <c r="O135" s="198"/>
    </row>
    <row r="136" spans="1:15" s="26" customFormat="1" x14ac:dyDescent="0.2">
      <c r="A136" s="73"/>
      <c r="B136" s="63"/>
      <c r="C136" s="95">
        <v>2</v>
      </c>
      <c r="D136" s="124"/>
      <c r="E136" s="71" t="s">
        <v>1066</v>
      </c>
      <c r="F136" s="113"/>
      <c r="G136" s="113"/>
      <c r="H136" s="113"/>
      <c r="I136" s="95" t="s">
        <v>170</v>
      </c>
      <c r="J136" s="49" t="s">
        <v>557</v>
      </c>
      <c r="K136" s="188" t="s">
        <v>52</v>
      </c>
      <c r="L136" s="188"/>
      <c r="M136" s="188"/>
      <c r="N136" s="182" t="s">
        <v>2052</v>
      </c>
      <c r="O136" s="182"/>
    </row>
    <row r="137" spans="1:15" s="26" customFormat="1" ht="15.75" x14ac:dyDescent="0.25">
      <c r="A137" s="73"/>
      <c r="B137" s="63"/>
      <c r="C137" s="98"/>
      <c r="D137" s="125"/>
      <c r="E137" s="72"/>
      <c r="F137" s="114"/>
      <c r="G137" s="118"/>
      <c r="H137" s="113"/>
      <c r="I137" s="94"/>
      <c r="J137" s="49" t="s">
        <v>458</v>
      </c>
      <c r="K137" s="188"/>
      <c r="L137" s="188"/>
      <c r="M137" s="188"/>
      <c r="N137" s="182"/>
      <c r="O137" s="182"/>
    </row>
    <row r="138" spans="1:15" s="26" customFormat="1" x14ac:dyDescent="0.2">
      <c r="A138" s="73"/>
      <c r="B138" s="63"/>
      <c r="C138" s="71">
        <v>3</v>
      </c>
      <c r="D138" s="113"/>
      <c r="E138" s="71" t="s">
        <v>37</v>
      </c>
      <c r="F138" s="113"/>
      <c r="G138" s="113"/>
      <c r="H138" s="113"/>
      <c r="I138" s="95" t="s">
        <v>30</v>
      </c>
      <c r="J138" s="49" t="s">
        <v>45</v>
      </c>
      <c r="K138" s="6" t="s">
        <v>554</v>
      </c>
      <c r="L138" s="51" t="s">
        <v>58</v>
      </c>
      <c r="M138" s="51" t="s">
        <v>48</v>
      </c>
      <c r="N138" s="182" t="s">
        <v>2052</v>
      </c>
      <c r="O138" s="182"/>
    </row>
    <row r="139" spans="1:15" s="26" customFormat="1" ht="15.75" x14ac:dyDescent="0.25">
      <c r="A139" s="73"/>
      <c r="B139" s="63"/>
      <c r="C139" s="72"/>
      <c r="D139" s="114"/>
      <c r="E139" s="72"/>
      <c r="F139" s="114"/>
      <c r="G139" s="118"/>
      <c r="H139" s="113"/>
      <c r="I139" s="94"/>
      <c r="J139" s="49" t="s">
        <v>164</v>
      </c>
      <c r="K139" s="6">
        <v>15294</v>
      </c>
      <c r="L139" s="51" t="s">
        <v>555</v>
      </c>
      <c r="M139" s="51" t="s">
        <v>48</v>
      </c>
      <c r="N139" s="182"/>
      <c r="O139" s="182"/>
    </row>
    <row r="140" spans="1:15" s="26" customFormat="1" x14ac:dyDescent="0.2">
      <c r="A140" s="73"/>
      <c r="B140" s="63"/>
      <c r="C140" s="71">
        <v>4</v>
      </c>
      <c r="D140" s="113"/>
      <c r="E140" s="71" t="s">
        <v>966</v>
      </c>
      <c r="F140" s="113"/>
      <c r="G140" s="113"/>
      <c r="H140" s="113"/>
      <c r="I140" s="95" t="s">
        <v>7</v>
      </c>
      <c r="J140" s="49" t="s">
        <v>557</v>
      </c>
      <c r="K140" s="188" t="s">
        <v>52</v>
      </c>
      <c r="L140" s="188"/>
      <c r="M140" s="188"/>
      <c r="N140" s="196" t="s">
        <v>2052</v>
      </c>
      <c r="O140" s="182"/>
    </row>
    <row r="141" spans="1:15" s="26" customFormat="1" ht="15.75" x14ac:dyDescent="0.25">
      <c r="A141" s="73"/>
      <c r="B141" s="63"/>
      <c r="C141" s="72"/>
      <c r="D141" s="114"/>
      <c r="E141" s="72"/>
      <c r="F141" s="114"/>
      <c r="G141" s="118"/>
      <c r="H141" s="113"/>
      <c r="I141" s="94"/>
      <c r="J141" s="49" t="s">
        <v>458</v>
      </c>
      <c r="K141" s="188"/>
      <c r="L141" s="188"/>
      <c r="M141" s="188"/>
      <c r="N141" s="198"/>
      <c r="O141" s="182"/>
    </row>
    <row r="142" spans="1:15" s="26" customFormat="1" x14ac:dyDescent="0.2">
      <c r="A142" s="72"/>
      <c r="B142" s="129"/>
      <c r="C142" s="112">
        <v>5</v>
      </c>
      <c r="D142" s="112"/>
      <c r="E142" s="50" t="s">
        <v>553</v>
      </c>
      <c r="F142" s="113"/>
      <c r="G142" s="113"/>
      <c r="H142" s="113"/>
      <c r="I142" s="112" t="s">
        <v>33</v>
      </c>
      <c r="J142" s="49" t="s">
        <v>275</v>
      </c>
      <c r="K142" s="188" t="s">
        <v>52</v>
      </c>
      <c r="L142" s="188"/>
      <c r="M142" s="188"/>
      <c r="N142" s="117" t="s">
        <v>2052</v>
      </c>
      <c r="O142" s="117"/>
    </row>
    <row r="143" spans="1:15" s="26" customFormat="1" ht="30" x14ac:dyDescent="0.2">
      <c r="A143" s="51" t="s">
        <v>22</v>
      </c>
      <c r="B143" s="51"/>
      <c r="C143" s="112">
        <v>1</v>
      </c>
      <c r="D143" s="112"/>
      <c r="E143" s="50" t="s">
        <v>302</v>
      </c>
      <c r="F143" s="113"/>
      <c r="G143" s="113"/>
      <c r="H143" s="113"/>
      <c r="I143" s="112" t="s">
        <v>203</v>
      </c>
      <c r="J143" s="49" t="s">
        <v>94</v>
      </c>
      <c r="K143" s="188" t="s">
        <v>52</v>
      </c>
      <c r="L143" s="188"/>
      <c r="M143" s="188"/>
      <c r="N143" s="117" t="s">
        <v>2052</v>
      </c>
      <c r="O143" s="117"/>
    </row>
    <row r="144" spans="1:15" s="26" customFormat="1" x14ac:dyDescent="0.2">
      <c r="A144" s="50" t="s">
        <v>179</v>
      </c>
      <c r="B144" s="50"/>
      <c r="C144" s="112">
        <v>1</v>
      </c>
      <c r="D144" s="112"/>
      <c r="E144" s="50" t="s">
        <v>369</v>
      </c>
      <c r="F144" s="113"/>
      <c r="G144" s="113"/>
      <c r="H144" s="113"/>
      <c r="I144" s="112" t="s">
        <v>368</v>
      </c>
      <c r="J144" s="49" t="s">
        <v>94</v>
      </c>
      <c r="K144" s="188" t="s">
        <v>52</v>
      </c>
      <c r="L144" s="188"/>
      <c r="M144" s="188"/>
      <c r="N144" s="112" t="s">
        <v>2052</v>
      </c>
      <c r="O144" s="112"/>
    </row>
    <row r="145" spans="1:15" s="26" customFormat="1" x14ac:dyDescent="0.2">
      <c r="A145" s="71" t="s">
        <v>1414</v>
      </c>
      <c r="B145" s="128"/>
      <c r="C145" s="112">
        <v>1</v>
      </c>
      <c r="D145" s="112"/>
      <c r="E145" s="15" t="s">
        <v>1516</v>
      </c>
      <c r="F145" s="120"/>
      <c r="G145" s="138"/>
      <c r="H145" s="113"/>
      <c r="I145" s="18" t="s">
        <v>1435</v>
      </c>
      <c r="J145" s="15" t="s">
        <v>45</v>
      </c>
      <c r="K145" s="115" t="s">
        <v>109</v>
      </c>
      <c r="L145" s="116"/>
      <c r="M145" s="15" t="s">
        <v>1367</v>
      </c>
      <c r="N145" s="120" t="s">
        <v>2052</v>
      </c>
      <c r="O145" s="27"/>
    </row>
    <row r="146" spans="1:15" s="26" customFormat="1" x14ac:dyDescent="0.2">
      <c r="A146" s="73"/>
      <c r="B146" s="63"/>
      <c r="C146" s="112">
        <v>2</v>
      </c>
      <c r="D146" s="112"/>
      <c r="E146" s="15" t="s">
        <v>1481</v>
      </c>
      <c r="F146" s="113"/>
      <c r="G146" s="113"/>
      <c r="H146" s="113"/>
      <c r="I146" s="15" t="s">
        <v>1482</v>
      </c>
      <c r="J146" s="15" t="s">
        <v>45</v>
      </c>
      <c r="K146" s="222" t="s">
        <v>109</v>
      </c>
      <c r="L146" s="223"/>
      <c r="M146" s="15" t="s">
        <v>1367</v>
      </c>
      <c r="N146" s="120" t="s">
        <v>2052</v>
      </c>
      <c r="O146" s="27"/>
    </row>
    <row r="147" spans="1:15" s="26" customFormat="1" x14ac:dyDescent="0.2">
      <c r="A147" s="73"/>
      <c r="B147" s="63"/>
      <c r="C147" s="112">
        <v>3</v>
      </c>
      <c r="D147" s="112"/>
      <c r="E147" s="15" t="s">
        <v>1554</v>
      </c>
      <c r="F147" s="113"/>
      <c r="G147" s="113"/>
      <c r="H147" s="113"/>
      <c r="I147" s="18" t="s">
        <v>1555</v>
      </c>
      <c r="J147" s="15" t="s">
        <v>45</v>
      </c>
      <c r="K147" s="49" t="s">
        <v>1556</v>
      </c>
      <c r="L147" s="10" t="s">
        <v>1557</v>
      </c>
      <c r="M147" s="11" t="s">
        <v>1367</v>
      </c>
      <c r="N147" s="120" t="s">
        <v>2052</v>
      </c>
      <c r="O147" s="27"/>
    </row>
    <row r="148" spans="1:15" s="26" customFormat="1" x14ac:dyDescent="0.2">
      <c r="A148" s="73"/>
      <c r="B148" s="63"/>
      <c r="C148" s="112">
        <v>4</v>
      </c>
      <c r="D148" s="112"/>
      <c r="E148" s="15" t="s">
        <v>1961</v>
      </c>
      <c r="F148" s="120"/>
      <c r="G148" s="138"/>
      <c r="H148" s="113"/>
      <c r="I148" s="18" t="s">
        <v>1962</v>
      </c>
      <c r="J148" s="15" t="s">
        <v>45</v>
      </c>
      <c r="K148" s="49" t="s">
        <v>1963</v>
      </c>
      <c r="L148" s="10" t="s">
        <v>1352</v>
      </c>
      <c r="M148" s="11" t="s">
        <v>1367</v>
      </c>
      <c r="N148" s="120" t="s">
        <v>2052</v>
      </c>
      <c r="O148" s="27"/>
    </row>
    <row r="149" spans="1:15" s="26" customFormat="1" x14ac:dyDescent="0.2">
      <c r="A149" s="73"/>
      <c r="B149" s="63"/>
      <c r="C149" s="112">
        <v>5</v>
      </c>
      <c r="D149" s="112"/>
      <c r="E149" s="15" t="s">
        <v>1972</v>
      </c>
      <c r="F149" s="113"/>
      <c r="G149" s="113"/>
      <c r="H149" s="113"/>
      <c r="I149" s="18" t="s">
        <v>1973</v>
      </c>
      <c r="J149" s="15" t="s">
        <v>45</v>
      </c>
      <c r="K149" s="49" t="s">
        <v>1974</v>
      </c>
      <c r="L149" s="10" t="s">
        <v>1968</v>
      </c>
      <c r="M149" s="11" t="s">
        <v>1367</v>
      </c>
      <c r="N149" s="120" t="s">
        <v>2052</v>
      </c>
      <c r="O149" s="27"/>
    </row>
    <row r="150" spans="1:15" s="26" customFormat="1" x14ac:dyDescent="0.2">
      <c r="A150" s="73"/>
      <c r="B150" s="63"/>
      <c r="C150" s="112">
        <v>6</v>
      </c>
      <c r="D150" s="112"/>
      <c r="E150" s="15" t="s">
        <v>2044</v>
      </c>
      <c r="F150" s="113"/>
      <c r="G150" s="113"/>
      <c r="H150" s="113"/>
      <c r="I150" s="18" t="s">
        <v>2028</v>
      </c>
      <c r="J150" s="15" t="s">
        <v>45</v>
      </c>
      <c r="K150" s="49" t="s">
        <v>2045</v>
      </c>
      <c r="L150" s="10" t="s">
        <v>2046</v>
      </c>
      <c r="M150" s="11" t="s">
        <v>1367</v>
      </c>
      <c r="N150" s="120" t="s">
        <v>2052</v>
      </c>
      <c r="O150" s="27"/>
    </row>
    <row r="151" spans="1:15" s="26" customFormat="1" x14ac:dyDescent="0.2">
      <c r="A151" s="72"/>
      <c r="B151" s="129"/>
      <c r="C151" s="112">
        <v>7</v>
      </c>
      <c r="D151" s="112"/>
      <c r="E151" s="15" t="s">
        <v>2047</v>
      </c>
      <c r="F151" s="113"/>
      <c r="G151" s="113"/>
      <c r="H151" s="113"/>
      <c r="I151" s="18" t="s">
        <v>2028</v>
      </c>
      <c r="J151" s="15" t="s">
        <v>45</v>
      </c>
      <c r="K151" s="49" t="s">
        <v>2048</v>
      </c>
      <c r="L151" s="10" t="s">
        <v>1515</v>
      </c>
      <c r="M151" s="11" t="s">
        <v>1367</v>
      </c>
      <c r="N151" s="120" t="s">
        <v>2052</v>
      </c>
      <c r="O151" s="27"/>
    </row>
    <row r="152" spans="1:15" ht="47.25" x14ac:dyDescent="0.25">
      <c r="A152" s="105" t="s">
        <v>76</v>
      </c>
      <c r="B152" s="106"/>
      <c r="C152" s="106"/>
      <c r="D152" s="106"/>
      <c r="E152" s="106"/>
      <c r="F152" s="106"/>
      <c r="G152" s="134"/>
      <c r="H152" s="113"/>
      <c r="I152" s="107"/>
      <c r="J152" s="191" t="s">
        <v>152</v>
      </c>
      <c r="K152" s="191"/>
      <c r="L152" s="191"/>
      <c r="M152" s="191"/>
      <c r="N152" s="121"/>
      <c r="O152" s="5"/>
    </row>
    <row r="153" spans="1:15" ht="15.75" x14ac:dyDescent="0.2">
      <c r="A153" s="3" t="s">
        <v>15</v>
      </c>
      <c r="B153" s="3"/>
      <c r="C153" s="119" t="s">
        <v>12</v>
      </c>
      <c r="D153" s="119"/>
      <c r="E153" s="5" t="s">
        <v>14</v>
      </c>
      <c r="F153" s="121"/>
      <c r="G153" s="132"/>
      <c r="H153" s="113"/>
      <c r="I153" s="119" t="s">
        <v>8</v>
      </c>
      <c r="J153" s="119" t="s">
        <v>44</v>
      </c>
      <c r="K153" s="119" t="s">
        <v>41</v>
      </c>
      <c r="L153" s="121" t="s">
        <v>42</v>
      </c>
      <c r="M153" s="121" t="s">
        <v>43</v>
      </c>
      <c r="N153" s="119" t="s">
        <v>91</v>
      </c>
      <c r="O153" s="119" t="s">
        <v>1477</v>
      </c>
    </row>
    <row r="154" spans="1:15" ht="30" x14ac:dyDescent="0.2">
      <c r="A154" s="71" t="s">
        <v>18</v>
      </c>
      <c r="B154" s="128"/>
      <c r="C154" s="95">
        <v>1</v>
      </c>
      <c r="D154" s="124"/>
      <c r="E154" s="71" t="s">
        <v>785</v>
      </c>
      <c r="F154" s="113"/>
      <c r="G154" s="113"/>
      <c r="H154" s="113"/>
      <c r="I154" s="95" t="s">
        <v>308</v>
      </c>
      <c r="J154" s="49" t="s">
        <v>45</v>
      </c>
      <c r="K154" s="6" t="s">
        <v>309</v>
      </c>
      <c r="L154" s="51" t="s">
        <v>184</v>
      </c>
      <c r="M154" s="49" t="s">
        <v>50</v>
      </c>
      <c r="N154" s="188" t="s">
        <v>2052</v>
      </c>
      <c r="O154" s="188"/>
    </row>
    <row r="155" spans="1:15" ht="15.75" x14ac:dyDescent="0.25">
      <c r="A155" s="73"/>
      <c r="B155" s="63"/>
      <c r="C155" s="98"/>
      <c r="D155" s="125"/>
      <c r="E155" s="72"/>
      <c r="F155" s="114"/>
      <c r="G155" s="118"/>
      <c r="H155" s="113"/>
      <c r="I155" s="94"/>
      <c r="J155" s="49" t="s">
        <v>46</v>
      </c>
      <c r="K155" s="6" t="s">
        <v>309</v>
      </c>
      <c r="L155" s="51" t="s">
        <v>184</v>
      </c>
      <c r="M155" s="49" t="s">
        <v>50</v>
      </c>
      <c r="N155" s="188"/>
      <c r="O155" s="188"/>
    </row>
    <row r="156" spans="1:15" x14ac:dyDescent="0.2">
      <c r="A156" s="73"/>
      <c r="B156" s="63"/>
      <c r="C156" s="71">
        <v>2</v>
      </c>
      <c r="D156" s="113"/>
      <c r="E156" s="71" t="s">
        <v>784</v>
      </c>
      <c r="F156" s="113"/>
      <c r="G156" s="113"/>
      <c r="H156" s="113"/>
      <c r="I156" s="95" t="s">
        <v>29</v>
      </c>
      <c r="J156" s="49" t="s">
        <v>45</v>
      </c>
      <c r="K156" s="6" t="s">
        <v>59</v>
      </c>
      <c r="L156" s="51" t="s">
        <v>60</v>
      </c>
      <c r="M156" s="51" t="s">
        <v>48</v>
      </c>
      <c r="N156" s="182" t="s">
        <v>2052</v>
      </c>
      <c r="O156" s="182"/>
    </row>
    <row r="157" spans="1:15" ht="15.75" x14ac:dyDescent="0.25">
      <c r="A157" s="72"/>
      <c r="B157" s="129"/>
      <c r="C157" s="72"/>
      <c r="D157" s="114"/>
      <c r="E157" s="72"/>
      <c r="F157" s="114"/>
      <c r="G157" s="118"/>
      <c r="H157" s="113"/>
      <c r="I157" s="94"/>
      <c r="J157" s="49" t="s">
        <v>46</v>
      </c>
      <c r="K157" s="6" t="s">
        <v>149</v>
      </c>
      <c r="L157" s="51" t="s">
        <v>34</v>
      </c>
      <c r="M157" s="51" t="s">
        <v>48</v>
      </c>
      <c r="N157" s="182"/>
      <c r="O157" s="182"/>
    </row>
    <row r="158" spans="1:15" ht="30" x14ac:dyDescent="0.2">
      <c r="A158" s="71" t="s">
        <v>22</v>
      </c>
      <c r="B158" s="128"/>
      <c r="C158" s="95">
        <v>1</v>
      </c>
      <c r="D158" s="124"/>
      <c r="E158" s="71" t="s">
        <v>506</v>
      </c>
      <c r="F158" s="113"/>
      <c r="G158" s="113"/>
      <c r="H158" s="113"/>
      <c r="I158" s="95" t="s">
        <v>507</v>
      </c>
      <c r="J158" s="49" t="s">
        <v>45</v>
      </c>
      <c r="K158" s="6" t="s">
        <v>508</v>
      </c>
      <c r="L158" s="51" t="s">
        <v>509</v>
      </c>
      <c r="M158" s="49" t="s">
        <v>48</v>
      </c>
      <c r="N158" s="188" t="s">
        <v>2052</v>
      </c>
      <c r="O158" s="188"/>
    </row>
    <row r="159" spans="1:15" ht="15.75" x14ac:dyDescent="0.25">
      <c r="A159" s="72"/>
      <c r="B159" s="129"/>
      <c r="C159" s="98"/>
      <c r="D159" s="125"/>
      <c r="E159" s="72"/>
      <c r="F159" s="114"/>
      <c r="G159" s="118"/>
      <c r="H159" s="113"/>
      <c r="I159" s="94"/>
      <c r="J159" s="49" t="s">
        <v>164</v>
      </c>
      <c r="K159" s="6" t="s">
        <v>510</v>
      </c>
      <c r="L159" s="51" t="s">
        <v>511</v>
      </c>
      <c r="M159" s="49" t="s">
        <v>48</v>
      </c>
      <c r="N159" s="188"/>
      <c r="O159" s="188"/>
    </row>
    <row r="160" spans="1:15" x14ac:dyDescent="0.2">
      <c r="A160" s="71" t="s">
        <v>21</v>
      </c>
      <c r="B160" s="128"/>
      <c r="C160" s="95">
        <v>1</v>
      </c>
      <c r="D160" s="124"/>
      <c r="E160" s="71" t="s">
        <v>1939</v>
      </c>
      <c r="F160" s="113"/>
      <c r="G160" s="113"/>
      <c r="H160" s="113"/>
      <c r="I160" s="95" t="s">
        <v>1931</v>
      </c>
      <c r="J160" s="49" t="s">
        <v>45</v>
      </c>
      <c r="K160" s="6" t="s">
        <v>1940</v>
      </c>
      <c r="L160" s="51" t="s">
        <v>1941</v>
      </c>
      <c r="M160" s="49" t="s">
        <v>1367</v>
      </c>
      <c r="N160" s="188" t="s">
        <v>2052</v>
      </c>
      <c r="O160" s="188"/>
    </row>
    <row r="161" spans="1:15" ht="15.75" x14ac:dyDescent="0.25">
      <c r="A161" s="72"/>
      <c r="B161" s="129"/>
      <c r="C161" s="98"/>
      <c r="D161" s="125"/>
      <c r="E161" s="72"/>
      <c r="F161" s="114"/>
      <c r="G161" s="118"/>
      <c r="H161" s="113"/>
      <c r="I161" s="94"/>
      <c r="J161" s="49" t="s">
        <v>164</v>
      </c>
      <c r="K161" s="218" t="s">
        <v>109</v>
      </c>
      <c r="L161" s="219"/>
      <c r="M161" s="49" t="s">
        <v>51</v>
      </c>
      <c r="N161" s="188"/>
      <c r="O161" s="188"/>
    </row>
    <row r="162" spans="1:15" x14ac:dyDescent="0.2">
      <c r="A162" s="71" t="s">
        <v>1414</v>
      </c>
      <c r="B162" s="71"/>
      <c r="C162" s="112">
        <v>1</v>
      </c>
      <c r="D162" s="112"/>
      <c r="E162" s="51" t="s">
        <v>1430</v>
      </c>
      <c r="F162" s="113"/>
      <c r="G162" s="113"/>
      <c r="H162" s="113"/>
      <c r="I162" s="126" t="s">
        <v>1431</v>
      </c>
      <c r="J162" s="49" t="s">
        <v>45</v>
      </c>
      <c r="K162" s="188" t="s">
        <v>109</v>
      </c>
      <c r="L162" s="188"/>
      <c r="M162" s="49" t="s">
        <v>1367</v>
      </c>
      <c r="N162" s="112" t="s">
        <v>2052</v>
      </c>
      <c r="O162" s="112"/>
    </row>
    <row r="163" spans="1:15" x14ac:dyDescent="0.2">
      <c r="A163" s="71" t="s">
        <v>519</v>
      </c>
      <c r="B163" s="128"/>
      <c r="C163" s="117">
        <v>1</v>
      </c>
      <c r="D163" s="117"/>
      <c r="E163" s="51" t="s">
        <v>1211</v>
      </c>
      <c r="F163" s="113"/>
      <c r="G163" s="113"/>
      <c r="H163" s="113"/>
      <c r="I163" s="112" t="s">
        <v>1142</v>
      </c>
      <c r="J163" s="49" t="s">
        <v>45</v>
      </c>
      <c r="K163" s="49" t="s">
        <v>1212</v>
      </c>
      <c r="L163" s="50" t="s">
        <v>1213</v>
      </c>
      <c r="M163" s="51" t="s">
        <v>545</v>
      </c>
      <c r="N163" s="117" t="s">
        <v>2052</v>
      </c>
      <c r="O163" s="117"/>
    </row>
    <row r="164" spans="1:15" x14ac:dyDescent="0.2">
      <c r="A164" s="73"/>
      <c r="B164" s="63"/>
      <c r="C164" s="117">
        <v>2</v>
      </c>
      <c r="D164" s="117"/>
      <c r="E164" s="51" t="s">
        <v>1214</v>
      </c>
      <c r="F164" s="113"/>
      <c r="G164" s="113"/>
      <c r="H164" s="113"/>
      <c r="I164" s="112" t="s">
        <v>1215</v>
      </c>
      <c r="J164" s="49" t="s">
        <v>45</v>
      </c>
      <c r="K164" s="49" t="s">
        <v>1216</v>
      </c>
      <c r="L164" s="50" t="s">
        <v>1103</v>
      </c>
      <c r="M164" s="51" t="s">
        <v>48</v>
      </c>
      <c r="N164" s="117" t="s">
        <v>2052</v>
      </c>
      <c r="O164" s="117"/>
    </row>
    <row r="165" spans="1:15" x14ac:dyDescent="0.2">
      <c r="A165" s="73"/>
      <c r="B165" s="63"/>
      <c r="C165" s="117">
        <v>3</v>
      </c>
      <c r="D165" s="117"/>
      <c r="E165" s="51" t="s">
        <v>1217</v>
      </c>
      <c r="F165" s="113"/>
      <c r="G165" s="113"/>
      <c r="H165" s="113"/>
      <c r="I165" s="112" t="s">
        <v>1218</v>
      </c>
      <c r="J165" s="49" t="s">
        <v>45</v>
      </c>
      <c r="K165" s="49">
        <v>37259</v>
      </c>
      <c r="L165" s="50" t="s">
        <v>1219</v>
      </c>
      <c r="M165" s="51" t="s">
        <v>48</v>
      </c>
      <c r="N165" s="117" t="s">
        <v>2052</v>
      </c>
      <c r="O165" s="117"/>
    </row>
    <row r="166" spans="1:15" x14ac:dyDescent="0.2">
      <c r="A166" s="73"/>
      <c r="B166" s="63"/>
      <c r="C166" s="117">
        <v>4</v>
      </c>
      <c r="D166" s="117"/>
      <c r="E166" s="51" t="s">
        <v>1693</v>
      </c>
      <c r="F166" s="113"/>
      <c r="G166" s="113"/>
      <c r="H166" s="113"/>
      <c r="I166" s="112" t="s">
        <v>1692</v>
      </c>
      <c r="J166" s="49" t="s">
        <v>45</v>
      </c>
      <c r="K166" s="49">
        <v>47816</v>
      </c>
      <c r="L166" s="50" t="s">
        <v>1824</v>
      </c>
      <c r="M166" s="51" t="s">
        <v>1792</v>
      </c>
      <c r="N166" s="117" t="s">
        <v>2052</v>
      </c>
      <c r="O166" s="117"/>
    </row>
    <row r="167" spans="1:15" x14ac:dyDescent="0.2">
      <c r="A167" s="72"/>
      <c r="B167" s="129"/>
      <c r="C167" s="120">
        <v>5</v>
      </c>
      <c r="D167" s="120"/>
      <c r="E167" s="51" t="s">
        <v>1675</v>
      </c>
      <c r="F167" s="113"/>
      <c r="G167" s="113"/>
      <c r="H167" s="113"/>
      <c r="I167" s="112" t="s">
        <v>1673</v>
      </c>
      <c r="J167" s="49" t="s">
        <v>45</v>
      </c>
      <c r="K167" s="16">
        <v>48362</v>
      </c>
      <c r="L167" s="120" t="s">
        <v>1088</v>
      </c>
      <c r="M167" s="16" t="s">
        <v>1792</v>
      </c>
      <c r="N167" s="117" t="s">
        <v>2052</v>
      </c>
      <c r="O167" s="28"/>
    </row>
    <row r="168" spans="1:15" ht="15.75" x14ac:dyDescent="0.25">
      <c r="A168" s="99" t="s">
        <v>77</v>
      </c>
      <c r="B168" s="100"/>
      <c r="C168" s="100"/>
      <c r="D168" s="100"/>
      <c r="E168" s="100"/>
      <c r="F168" s="100"/>
      <c r="G168" s="139"/>
      <c r="H168" s="113"/>
      <c r="I168" s="101"/>
      <c r="J168" s="190" t="s">
        <v>152</v>
      </c>
      <c r="K168" s="190"/>
      <c r="L168" s="190"/>
      <c r="M168" s="190"/>
      <c r="N168" s="8"/>
      <c r="O168" s="8"/>
    </row>
    <row r="169" spans="1:15" s="9" customFormat="1" ht="15.75" x14ac:dyDescent="0.25">
      <c r="A169" s="3" t="s">
        <v>15</v>
      </c>
      <c r="B169" s="3"/>
      <c r="C169" s="119" t="s">
        <v>12</v>
      </c>
      <c r="D169" s="119"/>
      <c r="E169" s="5" t="s">
        <v>14</v>
      </c>
      <c r="F169" s="121"/>
      <c r="G169" s="132"/>
      <c r="H169" s="113"/>
      <c r="I169" s="119" t="s">
        <v>8</v>
      </c>
      <c r="J169" s="4" t="s">
        <v>44</v>
      </c>
      <c r="K169" s="4" t="s">
        <v>41</v>
      </c>
      <c r="L169" s="5" t="s">
        <v>42</v>
      </c>
      <c r="M169" s="3" t="s">
        <v>43</v>
      </c>
      <c r="N169" s="119" t="s">
        <v>91</v>
      </c>
      <c r="O169" s="119" t="s">
        <v>1477</v>
      </c>
    </row>
    <row r="170" spans="1:15" s="9" customFormat="1" x14ac:dyDescent="0.25">
      <c r="A170" s="96" t="s">
        <v>18</v>
      </c>
      <c r="B170" s="60"/>
      <c r="C170" s="95">
        <v>1</v>
      </c>
      <c r="D170" s="124"/>
      <c r="E170" s="71" t="s">
        <v>1913</v>
      </c>
      <c r="F170" s="113"/>
      <c r="G170" s="113"/>
      <c r="H170" s="113"/>
      <c r="I170" s="90" t="s">
        <v>1656</v>
      </c>
      <c r="J170" s="49" t="s">
        <v>45</v>
      </c>
      <c r="K170" s="6" t="s">
        <v>1909</v>
      </c>
      <c r="L170" s="51" t="s">
        <v>1910</v>
      </c>
      <c r="M170" s="51" t="s">
        <v>239</v>
      </c>
      <c r="N170" s="182" t="s">
        <v>2052</v>
      </c>
      <c r="O170" s="182"/>
    </row>
    <row r="171" spans="1:15" s="9" customFormat="1" x14ac:dyDescent="0.25">
      <c r="A171" s="108"/>
      <c r="B171" s="66"/>
      <c r="C171" s="98"/>
      <c r="D171" s="125"/>
      <c r="E171" s="72"/>
      <c r="F171" s="113"/>
      <c r="G171" s="113"/>
      <c r="H171" s="113"/>
      <c r="I171" s="94"/>
      <c r="J171" s="49" t="s">
        <v>164</v>
      </c>
      <c r="K171" s="6" t="s">
        <v>1909</v>
      </c>
      <c r="L171" s="20" t="s">
        <v>1911</v>
      </c>
      <c r="M171" s="51" t="s">
        <v>239</v>
      </c>
      <c r="N171" s="182"/>
      <c r="O171" s="182"/>
    </row>
    <row r="172" spans="1:15" s="9" customFormat="1" x14ac:dyDescent="0.25">
      <c r="A172" s="108"/>
      <c r="B172" s="66"/>
      <c r="C172" s="95">
        <v>2</v>
      </c>
      <c r="D172" s="124"/>
      <c r="E172" s="71" t="s">
        <v>1912</v>
      </c>
      <c r="F172" s="113"/>
      <c r="G172" s="113"/>
      <c r="H172" s="113"/>
      <c r="I172" s="95" t="s">
        <v>1</v>
      </c>
      <c r="J172" s="49" t="s">
        <v>45</v>
      </c>
      <c r="K172" s="6" t="s">
        <v>61</v>
      </c>
      <c r="L172" s="51" t="s">
        <v>62</v>
      </c>
      <c r="M172" s="51" t="s">
        <v>48</v>
      </c>
      <c r="N172" s="182" t="s">
        <v>2052</v>
      </c>
      <c r="O172" s="182"/>
    </row>
    <row r="173" spans="1:15" s="9" customFormat="1" x14ac:dyDescent="0.25">
      <c r="A173" s="97"/>
      <c r="B173" s="61"/>
      <c r="C173" s="98"/>
      <c r="D173" s="125"/>
      <c r="E173" s="72"/>
      <c r="F173" s="113"/>
      <c r="G173" s="113"/>
      <c r="H173" s="113"/>
      <c r="I173" s="94"/>
      <c r="J173" s="49" t="s">
        <v>46</v>
      </c>
      <c r="K173" s="6" t="s">
        <v>63</v>
      </c>
      <c r="L173" s="51" t="s">
        <v>64</v>
      </c>
      <c r="M173" s="51" t="s">
        <v>48</v>
      </c>
      <c r="N173" s="182"/>
      <c r="O173" s="182"/>
    </row>
    <row r="174" spans="1:15" ht="30" x14ac:dyDescent="0.2">
      <c r="A174" s="71" t="s">
        <v>17</v>
      </c>
      <c r="B174" s="128"/>
      <c r="C174" s="95">
        <v>1</v>
      </c>
      <c r="D174" s="124"/>
      <c r="E174" s="71" t="s">
        <v>213</v>
      </c>
      <c r="F174" s="113"/>
      <c r="G174" s="113"/>
      <c r="H174" s="113"/>
      <c r="I174" s="95" t="s">
        <v>205</v>
      </c>
      <c r="J174" s="49" t="s">
        <v>45</v>
      </c>
      <c r="K174" s="6" t="s">
        <v>211</v>
      </c>
      <c r="L174" s="49" t="s">
        <v>212</v>
      </c>
      <c r="M174" s="51" t="s">
        <v>48</v>
      </c>
      <c r="N174" s="182" t="s">
        <v>2052</v>
      </c>
      <c r="O174" s="182"/>
    </row>
    <row r="175" spans="1:15" ht="15.75" x14ac:dyDescent="0.25">
      <c r="A175" s="73"/>
      <c r="B175" s="63"/>
      <c r="C175" s="98"/>
      <c r="D175" s="125"/>
      <c r="E175" s="72"/>
      <c r="F175" s="113"/>
      <c r="G175" s="113"/>
      <c r="H175" s="113"/>
      <c r="I175" s="94"/>
      <c r="J175" s="49" t="s">
        <v>46</v>
      </c>
      <c r="K175" s="10" t="s">
        <v>215</v>
      </c>
      <c r="L175" s="49" t="s">
        <v>214</v>
      </c>
      <c r="M175" s="51" t="s">
        <v>48</v>
      </c>
      <c r="N175" s="182"/>
      <c r="O175" s="182"/>
    </row>
    <row r="176" spans="1:15" s="29" customFormat="1" x14ac:dyDescent="0.2">
      <c r="A176" s="73"/>
      <c r="B176" s="63"/>
      <c r="C176" s="95">
        <v>2</v>
      </c>
      <c r="D176" s="124"/>
      <c r="E176" s="71" t="s">
        <v>1479</v>
      </c>
      <c r="F176" s="113"/>
      <c r="G176" s="113"/>
      <c r="H176" s="113"/>
      <c r="I176" s="95" t="s">
        <v>1480</v>
      </c>
      <c r="J176" s="49" t="s">
        <v>45</v>
      </c>
      <c r="K176" s="6" t="s">
        <v>1057</v>
      </c>
      <c r="L176" s="24" t="s">
        <v>1058</v>
      </c>
      <c r="M176" s="51" t="s">
        <v>48</v>
      </c>
      <c r="N176" s="182" t="s">
        <v>2052</v>
      </c>
      <c r="O176" s="182"/>
    </row>
    <row r="177" spans="1:15" s="29" customFormat="1" ht="15.75" x14ac:dyDescent="0.25">
      <c r="A177" s="72"/>
      <c r="B177" s="129"/>
      <c r="C177" s="98"/>
      <c r="D177" s="125"/>
      <c r="E177" s="72"/>
      <c r="F177" s="114"/>
      <c r="G177" s="118"/>
      <c r="H177" s="113"/>
      <c r="I177" s="94"/>
      <c r="J177" s="49" t="s">
        <v>164</v>
      </c>
      <c r="K177" s="49" t="s">
        <v>1059</v>
      </c>
      <c r="L177" s="6" t="s">
        <v>1060</v>
      </c>
      <c r="M177" s="51" t="s">
        <v>51</v>
      </c>
      <c r="N177" s="182"/>
      <c r="O177" s="182"/>
    </row>
    <row r="178" spans="1:15" s="29" customFormat="1" ht="30" x14ac:dyDescent="0.2">
      <c r="A178" s="71" t="s">
        <v>22</v>
      </c>
      <c r="B178" s="128"/>
      <c r="C178" s="95">
        <v>1</v>
      </c>
      <c r="D178" s="124"/>
      <c r="E178" s="71" t="s">
        <v>488</v>
      </c>
      <c r="F178" s="113"/>
      <c r="G178" s="113"/>
      <c r="H178" s="113"/>
      <c r="I178" s="95" t="s">
        <v>489</v>
      </c>
      <c r="J178" s="49" t="s">
        <v>45</v>
      </c>
      <c r="K178" s="49" t="s">
        <v>491</v>
      </c>
      <c r="L178" s="49" t="s">
        <v>492</v>
      </c>
      <c r="M178" s="51" t="s">
        <v>51</v>
      </c>
      <c r="N178" s="182" t="s">
        <v>2052</v>
      </c>
      <c r="O178" s="182"/>
    </row>
    <row r="179" spans="1:15" s="29" customFormat="1" ht="15.75" x14ac:dyDescent="0.25">
      <c r="A179" s="73"/>
      <c r="B179" s="63"/>
      <c r="C179" s="98"/>
      <c r="D179" s="125"/>
      <c r="E179" s="72"/>
      <c r="F179" s="114"/>
      <c r="G179" s="118"/>
      <c r="H179" s="113"/>
      <c r="I179" s="94"/>
      <c r="J179" s="49" t="s">
        <v>164</v>
      </c>
      <c r="K179" s="49" t="s">
        <v>490</v>
      </c>
      <c r="L179" s="49" t="s">
        <v>428</v>
      </c>
      <c r="M179" s="51" t="s">
        <v>51</v>
      </c>
      <c r="N179" s="182"/>
      <c r="O179" s="182"/>
    </row>
    <row r="180" spans="1:15" s="29" customFormat="1" x14ac:dyDescent="0.2">
      <c r="A180" s="73"/>
      <c r="B180" s="63"/>
      <c r="C180" s="95">
        <v>2</v>
      </c>
      <c r="D180" s="124"/>
      <c r="E180" s="71" t="s">
        <v>1606</v>
      </c>
      <c r="F180" s="113"/>
      <c r="G180" s="113"/>
      <c r="H180" s="113"/>
      <c r="I180" s="90" t="s">
        <v>1586</v>
      </c>
      <c r="J180" s="49" t="s">
        <v>45</v>
      </c>
      <c r="K180" s="6" t="s">
        <v>1607</v>
      </c>
      <c r="L180" s="6" t="s">
        <v>1608</v>
      </c>
      <c r="M180" s="51" t="s">
        <v>1367</v>
      </c>
      <c r="N180" s="182" t="s">
        <v>2052</v>
      </c>
      <c r="O180" s="182"/>
    </row>
    <row r="181" spans="1:15" s="29" customFormat="1" ht="15.75" x14ac:dyDescent="0.25">
      <c r="A181" s="72"/>
      <c r="B181" s="129"/>
      <c r="C181" s="98"/>
      <c r="D181" s="125"/>
      <c r="E181" s="72"/>
      <c r="F181" s="113"/>
      <c r="G181" s="113"/>
      <c r="H181" s="113"/>
      <c r="I181" s="94"/>
      <c r="J181" s="49" t="s">
        <v>164</v>
      </c>
      <c r="K181" s="6" t="s">
        <v>96</v>
      </c>
      <c r="L181" s="6" t="s">
        <v>291</v>
      </c>
      <c r="M181" s="51" t="s">
        <v>1367</v>
      </c>
      <c r="N181" s="182"/>
      <c r="O181" s="182"/>
    </row>
    <row r="182" spans="1:15" s="29" customFormat="1" ht="45" x14ac:dyDescent="0.2">
      <c r="A182" s="71" t="s">
        <v>262</v>
      </c>
      <c r="B182" s="128"/>
      <c r="C182" s="95">
        <v>1</v>
      </c>
      <c r="D182" s="124"/>
      <c r="E182" s="71" t="s">
        <v>423</v>
      </c>
      <c r="F182" s="113"/>
      <c r="G182" s="113"/>
      <c r="H182" s="113"/>
      <c r="I182" s="95" t="s">
        <v>424</v>
      </c>
      <c r="J182" s="49" t="s">
        <v>45</v>
      </c>
      <c r="K182" s="49" t="s">
        <v>425</v>
      </c>
      <c r="L182" s="49" t="s">
        <v>426</v>
      </c>
      <c r="M182" s="51" t="s">
        <v>51</v>
      </c>
      <c r="N182" s="182" t="s">
        <v>2052</v>
      </c>
      <c r="O182" s="182"/>
    </row>
    <row r="183" spans="1:15" s="29" customFormat="1" ht="15.75" x14ac:dyDescent="0.25">
      <c r="A183" s="72"/>
      <c r="B183" s="129"/>
      <c r="C183" s="98"/>
      <c r="D183" s="125"/>
      <c r="E183" s="72"/>
      <c r="F183" s="113"/>
      <c r="G183" s="113"/>
      <c r="H183" s="113"/>
      <c r="I183" s="94"/>
      <c r="J183" s="49" t="s">
        <v>164</v>
      </c>
      <c r="K183" s="15" t="s">
        <v>468</v>
      </c>
      <c r="L183" s="120" t="s">
        <v>428</v>
      </c>
      <c r="M183" s="51" t="s">
        <v>51</v>
      </c>
      <c r="N183" s="182"/>
      <c r="O183" s="182"/>
    </row>
    <row r="184" spans="1:15" ht="30" x14ac:dyDescent="0.2">
      <c r="A184" s="50" t="s">
        <v>32</v>
      </c>
      <c r="B184" s="50"/>
      <c r="C184" s="112">
        <v>1</v>
      </c>
      <c r="D184" s="112"/>
      <c r="E184" s="50" t="s">
        <v>228</v>
      </c>
      <c r="F184" s="113"/>
      <c r="G184" s="113"/>
      <c r="H184" s="113"/>
      <c r="I184" s="112" t="s">
        <v>227</v>
      </c>
      <c r="J184" s="188" t="s">
        <v>165</v>
      </c>
      <c r="K184" s="188"/>
      <c r="L184" s="188"/>
      <c r="M184" s="188"/>
      <c r="N184" s="112" t="s">
        <v>2052</v>
      </c>
      <c r="O184" s="112"/>
    </row>
    <row r="185" spans="1:15" x14ac:dyDescent="0.2">
      <c r="A185" s="71" t="s">
        <v>21</v>
      </c>
      <c r="B185" s="128"/>
      <c r="C185" s="95">
        <v>1</v>
      </c>
      <c r="D185" s="124"/>
      <c r="E185" s="71" t="s">
        <v>1630</v>
      </c>
      <c r="F185" s="113"/>
      <c r="G185" s="113"/>
      <c r="H185" s="113"/>
      <c r="I185" s="95" t="s">
        <v>1631</v>
      </c>
      <c r="J185" s="49" t="s">
        <v>45</v>
      </c>
      <c r="K185" s="49" t="s">
        <v>1632</v>
      </c>
      <c r="L185" s="49" t="s">
        <v>1633</v>
      </c>
      <c r="M185" s="51" t="s">
        <v>1367</v>
      </c>
      <c r="N185" s="182" t="s">
        <v>2052</v>
      </c>
      <c r="O185" s="182"/>
    </row>
    <row r="186" spans="1:15" ht="15.75" x14ac:dyDescent="0.25">
      <c r="A186" s="73"/>
      <c r="B186" s="63"/>
      <c r="C186" s="98"/>
      <c r="D186" s="125"/>
      <c r="E186" s="72"/>
      <c r="F186" s="114"/>
      <c r="G186" s="118"/>
      <c r="H186" s="113"/>
      <c r="I186" s="94"/>
      <c r="J186" s="49" t="s">
        <v>164</v>
      </c>
      <c r="K186" s="224" t="s">
        <v>109</v>
      </c>
      <c r="L186" s="225"/>
      <c r="M186" s="51" t="s">
        <v>1367</v>
      </c>
      <c r="N186" s="182"/>
      <c r="O186" s="182"/>
    </row>
    <row r="187" spans="1:15" x14ac:dyDescent="0.2">
      <c r="A187" s="73"/>
      <c r="B187" s="63"/>
      <c r="C187" s="95">
        <v>2</v>
      </c>
      <c r="D187" s="124"/>
      <c r="E187" s="71" t="s">
        <v>1660</v>
      </c>
      <c r="F187" s="113"/>
      <c r="G187" s="113"/>
      <c r="H187" s="113"/>
      <c r="I187" s="95" t="s">
        <v>1661</v>
      </c>
      <c r="J187" s="49" t="s">
        <v>45</v>
      </c>
      <c r="K187" s="49" t="s">
        <v>1662</v>
      </c>
      <c r="L187" s="49" t="s">
        <v>1663</v>
      </c>
      <c r="M187" s="51" t="s">
        <v>1367</v>
      </c>
      <c r="N187" s="182" t="s">
        <v>2052</v>
      </c>
      <c r="O187" s="182"/>
    </row>
    <row r="188" spans="1:15" ht="15.75" x14ac:dyDescent="0.25">
      <c r="A188" s="72"/>
      <c r="B188" s="129"/>
      <c r="C188" s="98"/>
      <c r="D188" s="125"/>
      <c r="E188" s="72"/>
      <c r="F188" s="114"/>
      <c r="G188" s="118"/>
      <c r="H188" s="113"/>
      <c r="I188" s="94"/>
      <c r="J188" s="49" t="s">
        <v>164</v>
      </c>
      <c r="K188" s="224" t="s">
        <v>109</v>
      </c>
      <c r="L188" s="225"/>
      <c r="M188" s="51"/>
      <c r="N188" s="182"/>
      <c r="O188" s="182"/>
    </row>
    <row r="189" spans="1:15" x14ac:dyDescent="0.2">
      <c r="A189" s="71" t="s">
        <v>1414</v>
      </c>
      <c r="B189" s="128"/>
      <c r="C189" s="112">
        <v>1</v>
      </c>
      <c r="D189" s="112"/>
      <c r="E189" s="7" t="s">
        <v>560</v>
      </c>
      <c r="F189" s="113"/>
      <c r="G189" s="113"/>
      <c r="H189" s="113"/>
      <c r="I189" s="112" t="s">
        <v>559</v>
      </c>
      <c r="J189" s="49" t="s">
        <v>45</v>
      </c>
      <c r="K189" s="7" t="s">
        <v>642</v>
      </c>
      <c r="L189" s="7" t="s">
        <v>589</v>
      </c>
      <c r="M189" s="49" t="s">
        <v>48</v>
      </c>
      <c r="N189" s="117" t="s">
        <v>2052</v>
      </c>
      <c r="O189" s="117"/>
    </row>
    <row r="190" spans="1:15" x14ac:dyDescent="0.2">
      <c r="A190" s="73"/>
      <c r="B190" s="63"/>
      <c r="C190" s="112">
        <v>2</v>
      </c>
      <c r="D190" s="112"/>
      <c r="E190" s="7" t="s">
        <v>1947</v>
      </c>
      <c r="F190" s="112"/>
      <c r="G190" s="124"/>
      <c r="H190" s="113"/>
      <c r="I190" s="126" t="s">
        <v>1948</v>
      </c>
      <c r="J190" s="49" t="s">
        <v>45</v>
      </c>
      <c r="K190" s="7" t="s">
        <v>1949</v>
      </c>
      <c r="L190" s="7" t="s">
        <v>1950</v>
      </c>
      <c r="M190" s="49" t="s">
        <v>1367</v>
      </c>
      <c r="N190" s="117" t="s">
        <v>2052</v>
      </c>
      <c r="O190" s="117"/>
    </row>
    <row r="191" spans="1:15" x14ac:dyDescent="0.2">
      <c r="A191" s="72"/>
      <c r="B191" s="129"/>
      <c r="C191" s="112">
        <v>3</v>
      </c>
      <c r="D191" s="112"/>
      <c r="E191" s="7" t="s">
        <v>2074</v>
      </c>
      <c r="H191" s="113"/>
      <c r="I191" s="126" t="s">
        <v>2071</v>
      </c>
      <c r="J191" s="49" t="s">
        <v>45</v>
      </c>
      <c r="K191" s="7" t="s">
        <v>2075</v>
      </c>
      <c r="L191" s="7" t="s">
        <v>2076</v>
      </c>
      <c r="M191" s="49" t="s">
        <v>1367</v>
      </c>
      <c r="N191" s="117" t="s">
        <v>2052</v>
      </c>
      <c r="O191" s="117"/>
    </row>
    <row r="192" spans="1:15" x14ac:dyDescent="0.2">
      <c r="A192" s="71" t="s">
        <v>519</v>
      </c>
      <c r="B192" s="128"/>
      <c r="C192" s="112">
        <v>1</v>
      </c>
      <c r="D192" s="112"/>
      <c r="E192" s="7" t="s">
        <v>1093</v>
      </c>
      <c r="F192" s="113"/>
      <c r="G192" s="113"/>
      <c r="H192" s="113"/>
      <c r="I192" s="112" t="s">
        <v>1076</v>
      </c>
      <c r="J192" s="49" t="s">
        <v>45</v>
      </c>
      <c r="K192" s="49" t="s">
        <v>1094</v>
      </c>
      <c r="L192" s="7" t="s">
        <v>1095</v>
      </c>
      <c r="M192" s="49" t="s">
        <v>50</v>
      </c>
      <c r="N192" s="117" t="s">
        <v>2052</v>
      </c>
      <c r="O192" s="117"/>
    </row>
    <row r="193" spans="1:15" x14ac:dyDescent="0.2">
      <c r="A193" s="73"/>
      <c r="B193" s="63"/>
      <c r="C193" s="112">
        <v>2</v>
      </c>
      <c r="D193" s="112"/>
      <c r="E193" s="7" t="s">
        <v>1225</v>
      </c>
      <c r="F193" s="113"/>
      <c r="G193" s="113"/>
      <c r="H193" s="113"/>
      <c r="I193" s="112" t="s">
        <v>1226</v>
      </c>
      <c r="J193" s="49" t="s">
        <v>45</v>
      </c>
      <c r="K193" s="49" t="s">
        <v>1227</v>
      </c>
      <c r="L193" s="7" t="s">
        <v>1228</v>
      </c>
      <c r="M193" s="49" t="s">
        <v>48</v>
      </c>
      <c r="N193" s="117" t="s">
        <v>2052</v>
      </c>
      <c r="O193" s="117"/>
    </row>
    <row r="194" spans="1:15" x14ac:dyDescent="0.2">
      <c r="A194" s="72"/>
      <c r="B194" s="129"/>
      <c r="C194" s="112">
        <v>3</v>
      </c>
      <c r="D194" s="112"/>
      <c r="E194" s="7" t="s">
        <v>1229</v>
      </c>
      <c r="F194" s="113"/>
      <c r="G194" s="113"/>
      <c r="H194" s="113"/>
      <c r="I194" s="112" t="s">
        <v>1074</v>
      </c>
      <c r="J194" s="49" t="s">
        <v>45</v>
      </c>
      <c r="K194" s="49">
        <v>37972</v>
      </c>
      <c r="L194" s="7" t="s">
        <v>1230</v>
      </c>
      <c r="M194" s="49" t="s">
        <v>48</v>
      </c>
      <c r="N194" s="117" t="s">
        <v>2052</v>
      </c>
      <c r="O194" s="117"/>
    </row>
    <row r="195" spans="1:15" ht="30" x14ac:dyDescent="0.2">
      <c r="A195" s="128" t="s">
        <v>460</v>
      </c>
      <c r="B195" s="128"/>
      <c r="C195" s="112">
        <v>1</v>
      </c>
      <c r="D195" s="112"/>
      <c r="E195" s="7" t="s">
        <v>1544</v>
      </c>
      <c r="F195" s="113"/>
      <c r="G195" s="113"/>
      <c r="H195" s="113"/>
      <c r="I195" s="126" t="s">
        <v>1545</v>
      </c>
      <c r="J195" s="49" t="s">
        <v>45</v>
      </c>
      <c r="K195" s="7" t="s">
        <v>1546</v>
      </c>
      <c r="L195" s="7" t="s">
        <v>1515</v>
      </c>
      <c r="M195" s="49" t="s">
        <v>1367</v>
      </c>
      <c r="N195" s="117" t="s">
        <v>2052</v>
      </c>
      <c r="O195" s="117"/>
    </row>
    <row r="196" spans="1:15" ht="30" x14ac:dyDescent="0.2">
      <c r="A196" s="51" t="s">
        <v>459</v>
      </c>
      <c r="B196" s="51"/>
      <c r="C196" s="112">
        <v>1</v>
      </c>
      <c r="D196" s="112"/>
      <c r="E196" s="16" t="s">
        <v>1627</v>
      </c>
      <c r="F196" s="113"/>
      <c r="G196" s="113"/>
      <c r="H196" s="113"/>
      <c r="I196" s="117" t="s">
        <v>1628</v>
      </c>
      <c r="J196" s="51" t="s">
        <v>45</v>
      </c>
      <c r="K196" s="224" t="s">
        <v>109</v>
      </c>
      <c r="L196" s="225"/>
      <c r="M196" s="51" t="s">
        <v>1367</v>
      </c>
      <c r="N196" s="117" t="s">
        <v>2052</v>
      </c>
      <c r="O196" s="117"/>
    </row>
    <row r="197" spans="1:15" ht="15.75" x14ac:dyDescent="0.25">
      <c r="A197" s="99" t="s">
        <v>1547</v>
      </c>
      <c r="B197" s="100"/>
      <c r="C197" s="100"/>
      <c r="D197" s="100"/>
      <c r="E197" s="100"/>
      <c r="F197" s="100"/>
      <c r="G197" s="139"/>
      <c r="H197" s="113"/>
      <c r="I197" s="101"/>
      <c r="J197" s="190" t="s">
        <v>152</v>
      </c>
      <c r="K197" s="190"/>
      <c r="L197" s="190"/>
      <c r="M197" s="190"/>
      <c r="N197" s="8"/>
      <c r="O197" s="8"/>
    </row>
    <row r="198" spans="1:15" s="9" customFormat="1" ht="15.75" x14ac:dyDescent="0.25">
      <c r="A198" s="3" t="s">
        <v>15</v>
      </c>
      <c r="B198" s="3"/>
      <c r="C198" s="119" t="s">
        <v>12</v>
      </c>
      <c r="D198" s="119"/>
      <c r="E198" s="3" t="s">
        <v>14</v>
      </c>
      <c r="F198" s="121"/>
      <c r="G198" s="132"/>
      <c r="H198" s="113"/>
      <c r="I198" s="119" t="s">
        <v>8</v>
      </c>
      <c r="J198" s="4" t="s">
        <v>44</v>
      </c>
      <c r="K198" s="4" t="s">
        <v>41</v>
      </c>
      <c r="L198" s="5" t="s">
        <v>42</v>
      </c>
      <c r="M198" s="3" t="s">
        <v>43</v>
      </c>
      <c r="N198" s="119" t="s">
        <v>91</v>
      </c>
      <c r="O198" s="119" t="s">
        <v>1477</v>
      </c>
    </row>
    <row r="199" spans="1:15" x14ac:dyDescent="0.2">
      <c r="A199" s="71" t="s">
        <v>18</v>
      </c>
      <c r="B199" s="128"/>
      <c r="C199" s="95">
        <v>1</v>
      </c>
      <c r="D199" s="124"/>
      <c r="E199" s="71" t="s">
        <v>2063</v>
      </c>
      <c r="F199" s="113"/>
      <c r="G199" s="113"/>
      <c r="H199" s="113"/>
      <c r="I199" s="95" t="s">
        <v>310</v>
      </c>
      <c r="J199" s="15" t="s">
        <v>45</v>
      </c>
      <c r="K199" s="30" t="s">
        <v>311</v>
      </c>
      <c r="L199" s="16" t="s">
        <v>312</v>
      </c>
      <c r="M199" s="49" t="s">
        <v>48</v>
      </c>
      <c r="N199" s="182" t="s">
        <v>2052</v>
      </c>
      <c r="O199" s="182"/>
    </row>
    <row r="200" spans="1:15" ht="15.75" x14ac:dyDescent="0.25">
      <c r="A200" s="73"/>
      <c r="B200" s="63"/>
      <c r="C200" s="103"/>
      <c r="D200" s="65"/>
      <c r="E200" s="73"/>
      <c r="F200" s="118"/>
      <c r="G200" s="118"/>
      <c r="H200" s="113"/>
      <c r="I200" s="104"/>
      <c r="J200" s="15" t="s">
        <v>164</v>
      </c>
      <c r="K200" s="30" t="s">
        <v>316</v>
      </c>
      <c r="L200" s="16" t="s">
        <v>313</v>
      </c>
      <c r="M200" s="49" t="s">
        <v>48</v>
      </c>
      <c r="N200" s="182"/>
      <c r="O200" s="182"/>
    </row>
    <row r="201" spans="1:15" ht="15.75" x14ac:dyDescent="0.25">
      <c r="A201" s="73"/>
      <c r="B201" s="63"/>
      <c r="C201" s="98"/>
      <c r="D201" s="125"/>
      <c r="E201" s="72"/>
      <c r="F201" s="114"/>
      <c r="G201" s="118"/>
      <c r="H201" s="113"/>
      <c r="I201" s="94"/>
      <c r="J201" s="15" t="s">
        <v>283</v>
      </c>
      <c r="K201" s="30" t="s">
        <v>314</v>
      </c>
      <c r="L201" s="16" t="s">
        <v>315</v>
      </c>
      <c r="M201" s="49" t="s">
        <v>48</v>
      </c>
      <c r="N201" s="182"/>
      <c r="O201" s="182"/>
    </row>
    <row r="202" spans="1:15" x14ac:dyDescent="0.2">
      <c r="A202" s="73"/>
      <c r="B202" s="63"/>
      <c r="C202" s="95">
        <v>2</v>
      </c>
      <c r="D202" s="124"/>
      <c r="E202" s="71" t="s">
        <v>80</v>
      </c>
      <c r="F202" s="113"/>
      <c r="G202" s="113"/>
      <c r="H202" s="113"/>
      <c r="I202" s="95" t="s">
        <v>3</v>
      </c>
      <c r="J202" s="49" t="s">
        <v>45</v>
      </c>
      <c r="K202" s="6" t="s">
        <v>100</v>
      </c>
      <c r="L202" s="6" t="s">
        <v>102</v>
      </c>
      <c r="M202" s="49" t="s">
        <v>48</v>
      </c>
      <c r="N202" s="188" t="s">
        <v>2052</v>
      </c>
      <c r="O202" s="188"/>
    </row>
    <row r="203" spans="1:15" ht="15.75" x14ac:dyDescent="0.25">
      <c r="A203" s="73"/>
      <c r="B203" s="63"/>
      <c r="C203" s="98"/>
      <c r="D203" s="125"/>
      <c r="E203" s="72"/>
      <c r="F203" s="113"/>
      <c r="G203" s="113"/>
      <c r="H203" s="113"/>
      <c r="I203" s="94"/>
      <c r="J203" s="49" t="s">
        <v>46</v>
      </c>
      <c r="K203" s="6" t="s">
        <v>101</v>
      </c>
      <c r="L203" s="6" t="s">
        <v>103</v>
      </c>
      <c r="M203" s="49" t="s">
        <v>48</v>
      </c>
      <c r="N203" s="188"/>
      <c r="O203" s="188"/>
    </row>
    <row r="204" spans="1:15" x14ac:dyDescent="0.2">
      <c r="A204" s="73"/>
      <c r="B204" s="63"/>
      <c r="C204" s="95">
        <v>3</v>
      </c>
      <c r="D204" s="124"/>
      <c r="E204" s="71" t="s">
        <v>185</v>
      </c>
      <c r="F204" s="113"/>
      <c r="G204" s="113"/>
      <c r="H204" s="113"/>
      <c r="I204" s="95" t="s">
        <v>186</v>
      </c>
      <c r="J204" s="49" t="s">
        <v>45</v>
      </c>
      <c r="K204" s="6" t="s">
        <v>187</v>
      </c>
      <c r="L204" s="49" t="s">
        <v>188</v>
      </c>
      <c r="M204" s="49" t="s">
        <v>48</v>
      </c>
      <c r="N204" s="182" t="s">
        <v>2052</v>
      </c>
      <c r="O204" s="182"/>
    </row>
    <row r="205" spans="1:15" ht="15.75" x14ac:dyDescent="0.25">
      <c r="A205" s="73"/>
      <c r="B205" s="63"/>
      <c r="C205" s="98"/>
      <c r="D205" s="125"/>
      <c r="E205" s="72"/>
      <c r="F205" s="114"/>
      <c r="G205" s="118"/>
      <c r="H205" s="113"/>
      <c r="I205" s="94"/>
      <c r="J205" s="49" t="s">
        <v>150</v>
      </c>
      <c r="K205" s="6" t="s">
        <v>189</v>
      </c>
      <c r="L205" s="49" t="s">
        <v>190</v>
      </c>
      <c r="M205" s="49" t="s">
        <v>167</v>
      </c>
      <c r="N205" s="182"/>
      <c r="O205" s="182"/>
    </row>
    <row r="206" spans="1:15" x14ac:dyDescent="0.2">
      <c r="A206" s="73"/>
      <c r="B206" s="63"/>
      <c r="C206" s="95">
        <v>4</v>
      </c>
      <c r="D206" s="124"/>
      <c r="E206" s="71" t="s">
        <v>20</v>
      </c>
      <c r="F206" s="113"/>
      <c r="G206" s="113"/>
      <c r="H206" s="113"/>
      <c r="I206" s="95" t="s">
        <v>10</v>
      </c>
      <c r="J206" s="49" t="s">
        <v>45</v>
      </c>
      <c r="K206" s="6" t="s">
        <v>96</v>
      </c>
      <c r="L206" s="6" t="s">
        <v>97</v>
      </c>
      <c r="M206" s="49" t="s">
        <v>48</v>
      </c>
      <c r="N206" s="188" t="s">
        <v>2052</v>
      </c>
      <c r="O206" s="188"/>
    </row>
    <row r="207" spans="1:15" ht="15.75" x14ac:dyDescent="0.25">
      <c r="A207" s="73"/>
      <c r="B207" s="63"/>
      <c r="C207" s="98"/>
      <c r="D207" s="125"/>
      <c r="E207" s="72"/>
      <c r="F207" s="113"/>
      <c r="G207" s="113"/>
      <c r="H207" s="113"/>
      <c r="I207" s="94"/>
      <c r="J207" s="49" t="s">
        <v>46</v>
      </c>
      <c r="K207" s="6" t="s">
        <v>98</v>
      </c>
      <c r="L207" s="6" t="s">
        <v>99</v>
      </c>
      <c r="M207" s="49" t="s">
        <v>48</v>
      </c>
      <c r="N207" s="188"/>
      <c r="O207" s="188"/>
    </row>
    <row r="208" spans="1:15" x14ac:dyDescent="0.2">
      <c r="A208" s="73"/>
      <c r="B208" s="63"/>
      <c r="C208" s="95">
        <v>5</v>
      </c>
      <c r="D208" s="124"/>
      <c r="E208" s="71" t="s">
        <v>418</v>
      </c>
      <c r="F208" s="113"/>
      <c r="G208" s="113"/>
      <c r="H208" s="113"/>
      <c r="I208" s="95" t="s">
        <v>413</v>
      </c>
      <c r="J208" s="49" t="s">
        <v>45</v>
      </c>
      <c r="K208" s="49" t="s">
        <v>419</v>
      </c>
      <c r="L208" s="49" t="s">
        <v>420</v>
      </c>
      <c r="M208" s="49" t="s">
        <v>51</v>
      </c>
      <c r="N208" s="188" t="s">
        <v>2052</v>
      </c>
      <c r="O208" s="188"/>
    </row>
    <row r="209" spans="1:15" ht="15.75" x14ac:dyDescent="0.25">
      <c r="A209" s="73"/>
      <c r="B209" s="63"/>
      <c r="C209" s="98"/>
      <c r="D209" s="125"/>
      <c r="E209" s="72"/>
      <c r="F209" s="114"/>
      <c r="G209" s="118"/>
      <c r="H209" s="113"/>
      <c r="I209" s="94"/>
      <c r="J209" s="49" t="s">
        <v>164</v>
      </c>
      <c r="K209" s="49" t="s">
        <v>421</v>
      </c>
      <c r="L209" s="49" t="s">
        <v>422</v>
      </c>
      <c r="M209" s="49" t="s">
        <v>51</v>
      </c>
      <c r="N209" s="188"/>
      <c r="O209" s="188"/>
    </row>
    <row r="210" spans="1:15" x14ac:dyDescent="0.2">
      <c r="A210" s="73"/>
      <c r="B210" s="63"/>
      <c r="C210" s="95">
        <v>6</v>
      </c>
      <c r="D210" s="124"/>
      <c r="E210" s="71" t="s">
        <v>257</v>
      </c>
      <c r="F210" s="113"/>
      <c r="G210" s="113"/>
      <c r="H210" s="113"/>
      <c r="I210" s="95" t="s">
        <v>237</v>
      </c>
      <c r="J210" s="49" t="s">
        <v>45</v>
      </c>
      <c r="K210" s="6" t="s">
        <v>259</v>
      </c>
      <c r="L210" s="49" t="s">
        <v>258</v>
      </c>
      <c r="M210" s="50" t="s">
        <v>239</v>
      </c>
      <c r="N210" s="182" t="s">
        <v>2052</v>
      </c>
      <c r="O210" s="182"/>
    </row>
    <row r="211" spans="1:15" ht="15.75" x14ac:dyDescent="0.25">
      <c r="A211" s="73"/>
      <c r="B211" s="63"/>
      <c r="C211" s="98"/>
      <c r="D211" s="125"/>
      <c r="E211" s="72"/>
      <c r="F211" s="114"/>
      <c r="G211" s="118"/>
      <c r="H211" s="113"/>
      <c r="I211" s="94"/>
      <c r="J211" s="49" t="s">
        <v>164</v>
      </c>
      <c r="K211" s="6" t="s">
        <v>259</v>
      </c>
      <c r="L211" s="49" t="s">
        <v>258</v>
      </c>
      <c r="M211" s="50" t="s">
        <v>239</v>
      </c>
      <c r="N211" s="182"/>
      <c r="O211" s="182"/>
    </row>
    <row r="212" spans="1:15" x14ac:dyDescent="0.2">
      <c r="A212" s="73"/>
      <c r="B212" s="63"/>
      <c r="C212" s="95">
        <v>7</v>
      </c>
      <c r="D212" s="124"/>
      <c r="E212" s="71" t="s">
        <v>285</v>
      </c>
      <c r="F212" s="113"/>
      <c r="G212" s="113"/>
      <c r="H212" s="113"/>
      <c r="I212" s="95" t="s">
        <v>284</v>
      </c>
      <c r="J212" s="15" t="s">
        <v>45</v>
      </c>
      <c r="K212" s="30" t="s">
        <v>286</v>
      </c>
      <c r="L212" s="16" t="s">
        <v>287</v>
      </c>
      <c r="M212" s="49" t="s">
        <v>48</v>
      </c>
      <c r="N212" s="182" t="s">
        <v>2052</v>
      </c>
      <c r="O212" s="182"/>
    </row>
    <row r="213" spans="1:15" ht="15.75" x14ac:dyDescent="0.25">
      <c r="A213" s="73"/>
      <c r="B213" s="63"/>
      <c r="C213" s="103"/>
      <c r="D213" s="65"/>
      <c r="E213" s="73"/>
      <c r="F213" s="113"/>
      <c r="G213" s="113"/>
      <c r="H213" s="113"/>
      <c r="I213" s="104"/>
      <c r="J213" s="15" t="s">
        <v>164</v>
      </c>
      <c r="K213" s="30" t="s">
        <v>288</v>
      </c>
      <c r="L213" s="16" t="s">
        <v>202</v>
      </c>
      <c r="M213" s="49" t="s">
        <v>48</v>
      </c>
      <c r="N213" s="182"/>
      <c r="O213" s="182"/>
    </row>
    <row r="214" spans="1:15" ht="15.75" x14ac:dyDescent="0.25">
      <c r="A214" s="73"/>
      <c r="B214" s="63"/>
      <c r="C214" s="98"/>
      <c r="D214" s="125"/>
      <c r="E214" s="72"/>
      <c r="F214" s="114"/>
      <c r="G214" s="118"/>
      <c r="H214" s="113"/>
      <c r="I214" s="94"/>
      <c r="J214" s="15" t="s">
        <v>263</v>
      </c>
      <c r="K214" s="30" t="s">
        <v>289</v>
      </c>
      <c r="L214" s="16" t="s">
        <v>290</v>
      </c>
      <c r="M214" s="49" t="s">
        <v>48</v>
      </c>
      <c r="N214" s="182"/>
      <c r="O214" s="182"/>
    </row>
    <row r="215" spans="1:15" x14ac:dyDescent="0.2">
      <c r="A215" s="73"/>
      <c r="B215" s="63"/>
      <c r="C215" s="95">
        <v>8</v>
      </c>
      <c r="D215" s="124"/>
      <c r="E215" s="71" t="s">
        <v>486</v>
      </c>
      <c r="F215" s="113"/>
      <c r="G215" s="113"/>
      <c r="H215" s="113"/>
      <c r="I215" s="95" t="s">
        <v>487</v>
      </c>
      <c r="J215" s="49" t="s">
        <v>45</v>
      </c>
      <c r="K215" s="10" t="s">
        <v>493</v>
      </c>
      <c r="L215" s="49" t="s">
        <v>494</v>
      </c>
      <c r="M215" s="49" t="s">
        <v>48</v>
      </c>
      <c r="N215" s="182" t="s">
        <v>2052</v>
      </c>
      <c r="O215" s="182"/>
    </row>
    <row r="216" spans="1:15" ht="15.75" x14ac:dyDescent="0.25">
      <c r="A216" s="72"/>
      <c r="B216" s="129"/>
      <c r="C216" s="98"/>
      <c r="D216" s="125"/>
      <c r="E216" s="72"/>
      <c r="F216" s="113"/>
      <c r="G216" s="113"/>
      <c r="H216" s="113"/>
      <c r="I216" s="94"/>
      <c r="J216" s="49" t="s">
        <v>164</v>
      </c>
      <c r="K216" s="18" t="s">
        <v>495</v>
      </c>
      <c r="L216" s="16" t="s">
        <v>496</v>
      </c>
      <c r="M216" s="49" t="s">
        <v>48</v>
      </c>
      <c r="N216" s="182"/>
      <c r="O216" s="182"/>
    </row>
    <row r="217" spans="1:15" ht="30" x14ac:dyDescent="0.2">
      <c r="A217" s="71" t="s">
        <v>17</v>
      </c>
      <c r="B217" s="128"/>
      <c r="C217" s="95">
        <v>1</v>
      </c>
      <c r="D217" s="124"/>
      <c r="E217" s="71" t="s">
        <v>513</v>
      </c>
      <c r="F217" s="113"/>
      <c r="G217" s="113"/>
      <c r="H217" s="113"/>
      <c r="I217" s="95" t="s">
        <v>514</v>
      </c>
      <c r="J217" s="49" t="s">
        <v>45</v>
      </c>
      <c r="K217" s="10" t="s">
        <v>515</v>
      </c>
      <c r="L217" s="49" t="s">
        <v>516</v>
      </c>
      <c r="M217" s="49" t="s">
        <v>48</v>
      </c>
      <c r="N217" s="182" t="s">
        <v>2052</v>
      </c>
      <c r="O217" s="182"/>
    </row>
    <row r="218" spans="1:15" ht="15.75" x14ac:dyDescent="0.25">
      <c r="A218" s="73"/>
      <c r="B218" s="63"/>
      <c r="C218" s="103"/>
      <c r="D218" s="65"/>
      <c r="E218" s="73"/>
      <c r="F218" s="113"/>
      <c r="G218" s="113"/>
      <c r="H218" s="113"/>
      <c r="I218" s="104"/>
      <c r="J218" s="49" t="s">
        <v>164</v>
      </c>
      <c r="K218" s="18" t="s">
        <v>517</v>
      </c>
      <c r="L218" s="16" t="s">
        <v>518</v>
      </c>
      <c r="M218" s="49" t="s">
        <v>48</v>
      </c>
      <c r="N218" s="182"/>
      <c r="O218" s="182"/>
    </row>
    <row r="219" spans="1:15" ht="15.75" x14ac:dyDescent="0.25">
      <c r="A219" s="72"/>
      <c r="B219" s="129"/>
      <c r="C219" s="98"/>
      <c r="D219" s="125"/>
      <c r="E219" s="72"/>
      <c r="F219" s="114"/>
      <c r="G219" s="118"/>
      <c r="H219" s="113"/>
      <c r="I219" s="94"/>
      <c r="J219" s="49" t="s">
        <v>283</v>
      </c>
      <c r="K219" s="193" t="s">
        <v>109</v>
      </c>
      <c r="L219" s="193"/>
      <c r="M219" s="49" t="s">
        <v>48</v>
      </c>
      <c r="N219" s="182"/>
      <c r="O219" s="182"/>
    </row>
    <row r="220" spans="1:15" ht="30" x14ac:dyDescent="0.2">
      <c r="A220" s="71" t="s">
        <v>22</v>
      </c>
      <c r="B220" s="128"/>
      <c r="C220" s="95">
        <v>1</v>
      </c>
      <c r="D220" s="124"/>
      <c r="E220" s="71" t="s">
        <v>634</v>
      </c>
      <c r="F220" s="113"/>
      <c r="G220" s="113"/>
      <c r="H220" s="113"/>
      <c r="I220" s="95" t="s">
        <v>635</v>
      </c>
      <c r="J220" s="49" t="s">
        <v>45</v>
      </c>
      <c r="K220" s="10" t="s">
        <v>636</v>
      </c>
      <c r="L220" s="49" t="s">
        <v>637</v>
      </c>
      <c r="M220" s="49" t="s">
        <v>48</v>
      </c>
      <c r="N220" s="182" t="s">
        <v>2052</v>
      </c>
      <c r="O220" s="182"/>
    </row>
    <row r="221" spans="1:15" ht="15.75" x14ac:dyDescent="0.25">
      <c r="A221" s="73"/>
      <c r="B221" s="63"/>
      <c r="C221" s="103"/>
      <c r="D221" s="65"/>
      <c r="E221" s="73"/>
      <c r="F221" s="118"/>
      <c r="G221" s="118"/>
      <c r="H221" s="113"/>
      <c r="I221" s="104"/>
      <c r="J221" s="49" t="s">
        <v>164</v>
      </c>
      <c r="K221" s="18" t="s">
        <v>638</v>
      </c>
      <c r="L221" s="16" t="s">
        <v>292</v>
      </c>
      <c r="M221" s="49" t="s">
        <v>48</v>
      </c>
      <c r="N221" s="182"/>
      <c r="O221" s="182"/>
    </row>
    <row r="222" spans="1:15" ht="15.75" x14ac:dyDescent="0.25">
      <c r="A222" s="73"/>
      <c r="B222" s="63"/>
      <c r="C222" s="98"/>
      <c r="D222" s="125"/>
      <c r="E222" s="72"/>
      <c r="F222" s="114"/>
      <c r="G222" s="118"/>
      <c r="H222" s="113"/>
      <c r="I222" s="94"/>
      <c r="J222" s="49" t="s">
        <v>283</v>
      </c>
      <c r="K222" s="193" t="s">
        <v>109</v>
      </c>
      <c r="L222" s="193"/>
      <c r="M222" s="49" t="s">
        <v>48</v>
      </c>
      <c r="N222" s="182"/>
      <c r="O222" s="182"/>
    </row>
    <row r="223" spans="1:15" x14ac:dyDescent="0.2">
      <c r="A223" s="73"/>
      <c r="B223" s="63"/>
      <c r="C223" s="95">
        <v>2</v>
      </c>
      <c r="D223" s="124"/>
      <c r="E223" s="71" t="s">
        <v>922</v>
      </c>
      <c r="F223" s="113"/>
      <c r="G223" s="113"/>
      <c r="H223" s="113"/>
      <c r="I223" s="95" t="s">
        <v>917</v>
      </c>
      <c r="J223" s="49" t="s">
        <v>45</v>
      </c>
      <c r="K223" s="10" t="s">
        <v>923</v>
      </c>
      <c r="L223" s="49" t="s">
        <v>307</v>
      </c>
      <c r="M223" s="49" t="s">
        <v>48</v>
      </c>
      <c r="N223" s="182" t="s">
        <v>2052</v>
      </c>
      <c r="O223" s="182"/>
    </row>
    <row r="224" spans="1:15" ht="15.75" x14ac:dyDescent="0.25">
      <c r="A224" s="73"/>
      <c r="B224" s="63"/>
      <c r="C224" s="103"/>
      <c r="D224" s="65"/>
      <c r="E224" s="73"/>
      <c r="F224" s="118"/>
      <c r="G224" s="118"/>
      <c r="H224" s="113"/>
      <c r="I224" s="104"/>
      <c r="J224" s="49" t="s">
        <v>164</v>
      </c>
      <c r="K224" s="18" t="s">
        <v>924</v>
      </c>
      <c r="L224" s="15" t="s">
        <v>925</v>
      </c>
      <c r="M224" s="49" t="s">
        <v>48</v>
      </c>
      <c r="N224" s="182"/>
      <c r="O224" s="182"/>
    </row>
    <row r="225" spans="1:15" ht="15.75" x14ac:dyDescent="0.25">
      <c r="A225" s="73"/>
      <c r="B225" s="63"/>
      <c r="C225" s="98"/>
      <c r="D225" s="125"/>
      <c r="E225" s="72"/>
      <c r="F225" s="114"/>
      <c r="G225" s="118"/>
      <c r="H225" s="113"/>
      <c r="I225" s="94"/>
      <c r="J225" s="49" t="s">
        <v>283</v>
      </c>
      <c r="K225" s="18" t="s">
        <v>926</v>
      </c>
      <c r="L225" s="15" t="s">
        <v>927</v>
      </c>
      <c r="M225" s="49" t="s">
        <v>48</v>
      </c>
      <c r="N225" s="182"/>
      <c r="O225" s="182"/>
    </row>
    <row r="226" spans="1:15" x14ac:dyDescent="0.2">
      <c r="A226" s="73"/>
      <c r="B226" s="63"/>
      <c r="C226" s="95">
        <v>3</v>
      </c>
      <c r="D226" s="124"/>
      <c r="E226" s="71" t="s">
        <v>541</v>
      </c>
      <c r="F226" s="113"/>
      <c r="G226" s="113"/>
      <c r="H226" s="113"/>
      <c r="I226" s="95" t="s">
        <v>540</v>
      </c>
      <c r="J226" s="49" t="s">
        <v>45</v>
      </c>
      <c r="K226" s="10" t="s">
        <v>2053</v>
      </c>
      <c r="L226" s="49" t="s">
        <v>2054</v>
      </c>
      <c r="M226" s="49" t="s">
        <v>1367</v>
      </c>
      <c r="N226" s="196" t="s">
        <v>2052</v>
      </c>
      <c r="O226" s="196"/>
    </row>
    <row r="227" spans="1:15" ht="15.75" x14ac:dyDescent="0.25">
      <c r="A227" s="73"/>
      <c r="B227" s="63"/>
      <c r="C227" s="98"/>
      <c r="D227" s="125"/>
      <c r="E227" s="72"/>
      <c r="F227" s="114"/>
      <c r="G227" s="118"/>
      <c r="H227" s="113"/>
      <c r="I227" s="94"/>
      <c r="J227" s="49" t="s">
        <v>263</v>
      </c>
      <c r="K227" s="10" t="s">
        <v>2055</v>
      </c>
      <c r="L227" s="7" t="s">
        <v>2056</v>
      </c>
      <c r="M227" s="49" t="s">
        <v>1367</v>
      </c>
      <c r="N227" s="198"/>
      <c r="O227" s="198"/>
    </row>
    <row r="228" spans="1:15" x14ac:dyDescent="0.2">
      <c r="A228" s="73"/>
      <c r="B228" s="63"/>
      <c r="C228" s="95">
        <v>4</v>
      </c>
      <c r="D228" s="124"/>
      <c r="E228" s="71" t="s">
        <v>1018</v>
      </c>
      <c r="F228" s="113"/>
      <c r="G228" s="113"/>
      <c r="H228" s="113"/>
      <c r="I228" s="95" t="s">
        <v>1019</v>
      </c>
      <c r="J228" s="49" t="s">
        <v>45</v>
      </c>
      <c r="K228" s="7" t="s">
        <v>1020</v>
      </c>
      <c r="L228" s="24" t="s">
        <v>1022</v>
      </c>
      <c r="M228" s="49" t="s">
        <v>48</v>
      </c>
      <c r="N228" s="196" t="s">
        <v>2052</v>
      </c>
      <c r="O228" s="196"/>
    </row>
    <row r="229" spans="1:15" ht="15.75" x14ac:dyDescent="0.25">
      <c r="A229" s="73"/>
      <c r="B229" s="63"/>
      <c r="C229" s="98"/>
      <c r="D229" s="125"/>
      <c r="E229" s="72"/>
      <c r="F229" s="114"/>
      <c r="G229" s="118"/>
      <c r="H229" s="113"/>
      <c r="I229" s="94"/>
      <c r="J229" s="49" t="s">
        <v>164</v>
      </c>
      <c r="K229" s="7" t="s">
        <v>1021</v>
      </c>
      <c r="L229" s="10" t="s">
        <v>1022</v>
      </c>
      <c r="M229" s="49" t="s">
        <v>48</v>
      </c>
      <c r="N229" s="198"/>
      <c r="O229" s="198"/>
    </row>
    <row r="230" spans="1:15" x14ac:dyDescent="0.2">
      <c r="A230" s="73"/>
      <c r="B230" s="63"/>
      <c r="C230" s="95">
        <v>5</v>
      </c>
      <c r="D230" s="124"/>
      <c r="E230" s="71" t="s">
        <v>1010</v>
      </c>
      <c r="F230" s="76"/>
      <c r="G230" s="76"/>
      <c r="H230" s="113"/>
      <c r="I230" s="102" t="s">
        <v>999</v>
      </c>
      <c r="J230" s="49" t="s">
        <v>45</v>
      </c>
      <c r="K230" s="10" t="s">
        <v>1011</v>
      </c>
      <c r="L230" s="10" t="s">
        <v>1012</v>
      </c>
      <c r="M230" s="49" t="s">
        <v>48</v>
      </c>
      <c r="N230" s="196" t="s">
        <v>2052</v>
      </c>
      <c r="O230" s="196"/>
    </row>
    <row r="231" spans="1:15" ht="15.75" x14ac:dyDescent="0.25">
      <c r="A231" s="73"/>
      <c r="B231" s="63"/>
      <c r="C231" s="98"/>
      <c r="D231" s="125"/>
      <c r="E231" s="72"/>
      <c r="F231" s="77"/>
      <c r="G231" s="140"/>
      <c r="H231" s="113"/>
      <c r="I231" s="94"/>
      <c r="J231" s="49" t="s">
        <v>164</v>
      </c>
      <c r="K231" s="7" t="s">
        <v>1013</v>
      </c>
      <c r="L231" s="10" t="s">
        <v>582</v>
      </c>
      <c r="M231" s="49" t="s">
        <v>48</v>
      </c>
      <c r="N231" s="198"/>
      <c r="O231" s="198"/>
    </row>
    <row r="232" spans="1:15" x14ac:dyDescent="0.2">
      <c r="A232" s="73"/>
      <c r="B232" s="63"/>
      <c r="C232" s="95">
        <v>5</v>
      </c>
      <c r="D232" s="124"/>
      <c r="E232" s="71" t="s">
        <v>2064</v>
      </c>
      <c r="F232" s="92"/>
      <c r="G232" s="92"/>
      <c r="H232" s="113"/>
      <c r="I232" s="102" t="s">
        <v>2065</v>
      </c>
      <c r="J232" s="49" t="s">
        <v>45</v>
      </c>
      <c r="K232" s="7" t="s">
        <v>2066</v>
      </c>
      <c r="L232" s="24" t="s">
        <v>2040</v>
      </c>
      <c r="M232" s="49" t="s">
        <v>48</v>
      </c>
      <c r="N232" s="196" t="s">
        <v>2052</v>
      </c>
      <c r="O232" s="196"/>
    </row>
    <row r="233" spans="1:15" ht="15.75" x14ac:dyDescent="0.25">
      <c r="A233" s="72"/>
      <c r="B233" s="129"/>
      <c r="C233" s="98"/>
      <c r="D233" s="125"/>
      <c r="E233" s="72"/>
      <c r="F233" s="93"/>
      <c r="G233" s="141"/>
      <c r="H233" s="113"/>
      <c r="I233" s="94"/>
      <c r="J233" s="49" t="s">
        <v>164</v>
      </c>
      <c r="K233" s="222" t="s">
        <v>109</v>
      </c>
      <c r="L233" s="223"/>
      <c r="M233" s="49" t="s">
        <v>1367</v>
      </c>
      <c r="N233" s="198"/>
      <c r="O233" s="198"/>
    </row>
    <row r="234" spans="1:15" x14ac:dyDescent="0.2">
      <c r="A234" s="71" t="s">
        <v>21</v>
      </c>
      <c r="B234" s="128"/>
      <c r="C234" s="95">
        <v>1</v>
      </c>
      <c r="D234" s="124"/>
      <c r="E234" s="71" t="s">
        <v>1400</v>
      </c>
      <c r="F234" s="113"/>
      <c r="G234" s="113"/>
      <c r="H234" s="113"/>
      <c r="I234" s="102" t="s">
        <v>1401</v>
      </c>
      <c r="J234" s="49" t="s">
        <v>45</v>
      </c>
      <c r="K234" s="10" t="s">
        <v>1402</v>
      </c>
      <c r="L234" s="10" t="s">
        <v>1403</v>
      </c>
      <c r="M234" s="49" t="s">
        <v>48</v>
      </c>
      <c r="N234" s="188" t="s">
        <v>2052</v>
      </c>
      <c r="O234" s="188"/>
    </row>
    <row r="235" spans="1:15" ht="15.75" x14ac:dyDescent="0.25">
      <c r="A235" s="73"/>
      <c r="B235" s="63"/>
      <c r="C235" s="98"/>
      <c r="D235" s="125"/>
      <c r="E235" s="72"/>
      <c r="F235" s="113"/>
      <c r="G235" s="113"/>
      <c r="H235" s="113"/>
      <c r="I235" s="94"/>
      <c r="J235" s="49" t="s">
        <v>164</v>
      </c>
      <c r="K235" s="222" t="s">
        <v>109</v>
      </c>
      <c r="L235" s="223"/>
      <c r="M235" s="49" t="s">
        <v>48</v>
      </c>
      <c r="N235" s="188"/>
      <c r="O235" s="188"/>
    </row>
    <row r="236" spans="1:15" x14ac:dyDescent="0.2">
      <c r="A236" s="73"/>
      <c r="B236" s="63"/>
      <c r="C236" s="95">
        <v>2</v>
      </c>
      <c r="D236" s="124"/>
      <c r="E236" s="71" t="s">
        <v>1483</v>
      </c>
      <c r="F236" s="113"/>
      <c r="G236" s="113"/>
      <c r="H236" s="113"/>
      <c r="I236" s="102" t="s">
        <v>1524</v>
      </c>
      <c r="J236" s="49" t="s">
        <v>45</v>
      </c>
      <c r="K236" s="7" t="s">
        <v>1484</v>
      </c>
      <c r="L236" s="10" t="s">
        <v>1484</v>
      </c>
      <c r="M236" s="49" t="s">
        <v>1367</v>
      </c>
      <c r="N236" s="188" t="s">
        <v>2052</v>
      </c>
      <c r="O236" s="112"/>
    </row>
    <row r="237" spans="1:15" ht="15.75" x14ac:dyDescent="0.25">
      <c r="A237" s="73"/>
      <c r="B237" s="63"/>
      <c r="C237" s="98"/>
      <c r="D237" s="125"/>
      <c r="E237" s="72"/>
      <c r="F237" s="113"/>
      <c r="G237" s="113"/>
      <c r="H237" s="113"/>
      <c r="I237" s="94"/>
      <c r="J237" s="49" t="s">
        <v>263</v>
      </c>
      <c r="K237" s="222" t="s">
        <v>109</v>
      </c>
      <c r="L237" s="223"/>
      <c r="M237" s="49" t="s">
        <v>1367</v>
      </c>
      <c r="N237" s="188"/>
      <c r="O237" s="112"/>
    </row>
    <row r="238" spans="1:15" x14ac:dyDescent="0.2">
      <c r="A238" s="73"/>
      <c r="B238" s="63"/>
      <c r="C238" s="95">
        <v>3</v>
      </c>
      <c r="D238" s="124"/>
      <c r="E238" s="71" t="s">
        <v>1587</v>
      </c>
      <c r="F238" s="113"/>
      <c r="G238" s="113"/>
      <c r="H238" s="113"/>
      <c r="I238" s="102" t="s">
        <v>1586</v>
      </c>
      <c r="J238" s="49" t="s">
        <v>45</v>
      </c>
      <c r="K238" s="10" t="s">
        <v>1588</v>
      </c>
      <c r="L238" s="7" t="s">
        <v>1589</v>
      </c>
      <c r="M238" s="49" t="s">
        <v>1367</v>
      </c>
      <c r="N238" s="188" t="s">
        <v>2052</v>
      </c>
      <c r="O238" s="112"/>
    </row>
    <row r="239" spans="1:15" ht="15.75" x14ac:dyDescent="0.25">
      <c r="A239" s="73"/>
      <c r="B239" s="63"/>
      <c r="C239" s="103"/>
      <c r="D239" s="65"/>
      <c r="E239" s="73"/>
      <c r="F239" s="113"/>
      <c r="G239" s="113"/>
      <c r="H239" s="113"/>
      <c r="I239" s="104"/>
      <c r="J239" s="49" t="s">
        <v>164</v>
      </c>
      <c r="K239" s="10" t="s">
        <v>1590</v>
      </c>
      <c r="L239" s="7" t="s">
        <v>1591</v>
      </c>
      <c r="M239" s="49" t="s">
        <v>1367</v>
      </c>
      <c r="N239" s="188"/>
      <c r="O239" s="112"/>
    </row>
    <row r="240" spans="1:15" ht="15.75" x14ac:dyDescent="0.25">
      <c r="A240" s="73"/>
      <c r="B240" s="63"/>
      <c r="C240" s="98"/>
      <c r="D240" s="125"/>
      <c r="E240" s="72"/>
      <c r="F240" s="114"/>
      <c r="G240" s="118"/>
      <c r="H240" s="113"/>
      <c r="I240" s="94"/>
      <c r="J240" s="49" t="s">
        <v>283</v>
      </c>
      <c r="K240" s="222" t="s">
        <v>109</v>
      </c>
      <c r="L240" s="223"/>
      <c r="M240" s="49" t="s">
        <v>1367</v>
      </c>
      <c r="N240" s="188"/>
      <c r="O240" s="112"/>
    </row>
    <row r="241" spans="1:15" x14ac:dyDescent="0.2">
      <c r="A241" s="73"/>
      <c r="B241" s="63"/>
      <c r="C241" s="95">
        <v>4</v>
      </c>
      <c r="D241" s="124"/>
      <c r="E241" s="71" t="s">
        <v>1636</v>
      </c>
      <c r="F241" s="113"/>
      <c r="G241" s="113"/>
      <c r="H241" s="113"/>
      <c r="I241" s="102" t="s">
        <v>1637</v>
      </c>
      <c r="J241" s="49" t="s">
        <v>45</v>
      </c>
      <c r="K241" s="7" t="s">
        <v>1638</v>
      </c>
      <c r="L241" s="7" t="s">
        <v>1639</v>
      </c>
      <c r="M241" s="49" t="s">
        <v>1367</v>
      </c>
      <c r="N241" s="188" t="s">
        <v>2052</v>
      </c>
      <c r="O241" s="112"/>
    </row>
    <row r="242" spans="1:15" ht="15.75" x14ac:dyDescent="0.25">
      <c r="A242" s="73"/>
      <c r="B242" s="63"/>
      <c r="C242" s="98"/>
      <c r="D242" s="125"/>
      <c r="E242" s="72"/>
      <c r="F242" s="114"/>
      <c r="G242" s="118"/>
      <c r="H242" s="113"/>
      <c r="I242" s="94"/>
      <c r="J242" s="49" t="s">
        <v>164</v>
      </c>
      <c r="K242" s="222" t="s">
        <v>109</v>
      </c>
      <c r="L242" s="223"/>
      <c r="M242" s="49" t="s">
        <v>1367</v>
      </c>
      <c r="N242" s="188"/>
      <c r="O242" s="112"/>
    </row>
    <row r="243" spans="1:15" x14ac:dyDescent="0.2">
      <c r="A243" s="73"/>
      <c r="B243" s="63"/>
      <c r="C243" s="95">
        <v>5</v>
      </c>
      <c r="D243" s="124"/>
      <c r="E243" s="71" t="s">
        <v>1646</v>
      </c>
      <c r="F243" s="113"/>
      <c r="G243" s="113"/>
      <c r="H243" s="113"/>
      <c r="I243" s="102" t="s">
        <v>1953</v>
      </c>
      <c r="J243" s="49" t="s">
        <v>45</v>
      </c>
      <c r="K243" s="7" t="s">
        <v>1647</v>
      </c>
      <c r="L243" s="7" t="s">
        <v>474</v>
      </c>
      <c r="M243" s="49" t="s">
        <v>1367</v>
      </c>
      <c r="N243" s="188" t="s">
        <v>2052</v>
      </c>
      <c r="O243" s="112"/>
    </row>
    <row r="244" spans="1:15" ht="15.75" x14ac:dyDescent="0.25">
      <c r="A244" s="73"/>
      <c r="B244" s="63"/>
      <c r="C244" s="98"/>
      <c r="D244" s="125"/>
      <c r="E244" s="72"/>
      <c r="F244" s="114"/>
      <c r="G244" s="118"/>
      <c r="H244" s="113"/>
      <c r="I244" s="94"/>
      <c r="J244" s="49" t="s">
        <v>164</v>
      </c>
      <c r="K244" s="222" t="s">
        <v>109</v>
      </c>
      <c r="L244" s="223"/>
      <c r="M244" s="49" t="s">
        <v>1367</v>
      </c>
      <c r="N244" s="188"/>
      <c r="O244" s="112"/>
    </row>
    <row r="245" spans="1:15" x14ac:dyDescent="0.2">
      <c r="A245" s="73"/>
      <c r="B245" s="63"/>
      <c r="C245" s="95">
        <v>6</v>
      </c>
      <c r="D245" s="124"/>
      <c r="E245" s="71" t="s">
        <v>547</v>
      </c>
      <c r="F245" s="113"/>
      <c r="G245" s="113"/>
      <c r="H245" s="113"/>
      <c r="I245" s="102" t="s">
        <v>1935</v>
      </c>
      <c r="J245" s="49" t="s">
        <v>45</v>
      </c>
      <c r="K245" s="7" t="s">
        <v>1936</v>
      </c>
      <c r="L245" s="7" t="s">
        <v>1937</v>
      </c>
      <c r="M245" s="49" t="s">
        <v>1367</v>
      </c>
      <c r="N245" s="188" t="s">
        <v>2052</v>
      </c>
      <c r="O245" s="112"/>
    </row>
    <row r="246" spans="1:15" ht="15.75" x14ac:dyDescent="0.25">
      <c r="A246" s="73"/>
      <c r="B246" s="63"/>
      <c r="C246" s="98"/>
      <c r="D246" s="125"/>
      <c r="E246" s="72"/>
      <c r="F246" s="113"/>
      <c r="G246" s="113"/>
      <c r="H246" s="113"/>
      <c r="I246" s="94"/>
      <c r="J246" s="49" t="s">
        <v>164</v>
      </c>
      <c r="K246" s="222" t="s">
        <v>109</v>
      </c>
      <c r="L246" s="223"/>
      <c r="M246" s="49" t="s">
        <v>1367</v>
      </c>
      <c r="N246" s="188"/>
      <c r="O246" s="112"/>
    </row>
    <row r="247" spans="1:15" x14ac:dyDescent="0.2">
      <c r="A247" s="73"/>
      <c r="B247" s="63"/>
      <c r="C247" s="95">
        <v>7</v>
      </c>
      <c r="D247" s="124"/>
      <c r="E247" s="71" t="s">
        <v>2024</v>
      </c>
      <c r="F247" s="76"/>
      <c r="G247" s="76"/>
      <c r="H247" s="113"/>
      <c r="I247" s="102" t="s">
        <v>2025</v>
      </c>
      <c r="J247" s="49" t="s">
        <v>45</v>
      </c>
      <c r="K247" s="7" t="s">
        <v>2026</v>
      </c>
      <c r="L247" s="7" t="s">
        <v>520</v>
      </c>
      <c r="M247" s="49" t="s">
        <v>1367</v>
      </c>
      <c r="N247" s="188" t="s">
        <v>2052</v>
      </c>
      <c r="O247" s="112"/>
    </row>
    <row r="248" spans="1:15" ht="15.75" x14ac:dyDescent="0.25">
      <c r="A248" s="72"/>
      <c r="B248" s="129"/>
      <c r="C248" s="98"/>
      <c r="D248" s="125"/>
      <c r="E248" s="72"/>
      <c r="F248" s="77"/>
      <c r="G248" s="140"/>
      <c r="H248" s="113"/>
      <c r="I248" s="94"/>
      <c r="J248" s="49" t="s">
        <v>164</v>
      </c>
      <c r="K248" s="222" t="s">
        <v>109</v>
      </c>
      <c r="L248" s="223"/>
      <c r="M248" s="49" t="s">
        <v>1367</v>
      </c>
      <c r="N248" s="188"/>
      <c r="O248" s="112"/>
    </row>
    <row r="249" spans="1:15" x14ac:dyDescent="0.2">
      <c r="A249" s="71" t="s">
        <v>519</v>
      </c>
      <c r="B249" s="128"/>
      <c r="C249" s="112">
        <v>1</v>
      </c>
      <c r="D249" s="112"/>
      <c r="E249" s="11" t="s">
        <v>658</v>
      </c>
      <c r="F249" s="113"/>
      <c r="G249" s="113"/>
      <c r="H249" s="113"/>
      <c r="I249" s="120" t="s">
        <v>653</v>
      </c>
      <c r="J249" s="16" t="s">
        <v>45</v>
      </c>
      <c r="K249" s="16" t="s">
        <v>661</v>
      </c>
      <c r="L249" s="15" t="s">
        <v>662</v>
      </c>
      <c r="M249" s="16" t="s">
        <v>48</v>
      </c>
      <c r="N249" s="120" t="s">
        <v>2052</v>
      </c>
      <c r="O249" s="120"/>
    </row>
    <row r="250" spans="1:15" x14ac:dyDescent="0.2">
      <c r="A250" s="73"/>
      <c r="B250" s="63"/>
      <c r="C250" s="112">
        <v>2</v>
      </c>
      <c r="D250" s="112"/>
      <c r="E250" s="11" t="s">
        <v>910</v>
      </c>
      <c r="F250" s="113"/>
      <c r="G250" s="113"/>
      <c r="H250" s="113"/>
      <c r="I250" s="120" t="s">
        <v>653</v>
      </c>
      <c r="J250" s="16" t="s">
        <v>45</v>
      </c>
      <c r="K250" s="30">
        <v>48333</v>
      </c>
      <c r="L250" s="15" t="s">
        <v>543</v>
      </c>
      <c r="M250" s="16" t="s">
        <v>663</v>
      </c>
      <c r="N250" s="120" t="s">
        <v>2052</v>
      </c>
      <c r="O250" s="120"/>
    </row>
    <row r="251" spans="1:15" x14ac:dyDescent="0.2">
      <c r="A251" s="73"/>
      <c r="B251" s="63"/>
      <c r="C251" s="112">
        <v>3</v>
      </c>
      <c r="D251" s="112"/>
      <c r="E251" s="11" t="s">
        <v>911</v>
      </c>
      <c r="F251" s="113"/>
      <c r="G251" s="113"/>
      <c r="H251" s="113"/>
      <c r="I251" s="120" t="s">
        <v>653</v>
      </c>
      <c r="J251" s="16" t="s">
        <v>45</v>
      </c>
      <c r="K251" s="16" t="s">
        <v>664</v>
      </c>
      <c r="L251" s="15" t="s">
        <v>665</v>
      </c>
      <c r="M251" s="16" t="s">
        <v>48</v>
      </c>
      <c r="N251" s="120" t="s">
        <v>2052</v>
      </c>
      <c r="O251" s="120"/>
    </row>
    <row r="252" spans="1:15" x14ac:dyDescent="0.2">
      <c r="A252" s="73"/>
      <c r="B252" s="63"/>
      <c r="C252" s="112">
        <v>4</v>
      </c>
      <c r="D252" s="112"/>
      <c r="E252" s="11" t="s">
        <v>667</v>
      </c>
      <c r="F252" s="113"/>
      <c r="G252" s="113"/>
      <c r="H252" s="113"/>
      <c r="I252" s="120" t="s">
        <v>653</v>
      </c>
      <c r="J252" s="16" t="s">
        <v>45</v>
      </c>
      <c r="K252" s="30">
        <v>93535</v>
      </c>
      <c r="L252" s="15" t="s">
        <v>668</v>
      </c>
      <c r="M252" s="16" t="s">
        <v>669</v>
      </c>
      <c r="N252" s="120" t="s">
        <v>2052</v>
      </c>
      <c r="O252" s="120"/>
    </row>
    <row r="253" spans="1:15" x14ac:dyDescent="0.2">
      <c r="A253" s="73"/>
      <c r="B253" s="63"/>
      <c r="C253" s="112">
        <v>5</v>
      </c>
      <c r="D253" s="112"/>
      <c r="E253" s="11" t="s">
        <v>666</v>
      </c>
      <c r="F253" s="113"/>
      <c r="G253" s="113"/>
      <c r="H253" s="113"/>
      <c r="I253" s="120" t="s">
        <v>653</v>
      </c>
      <c r="J253" s="16" t="s">
        <v>45</v>
      </c>
      <c r="K253" s="16" t="s">
        <v>671</v>
      </c>
      <c r="L253" s="15" t="s">
        <v>292</v>
      </c>
      <c r="M253" s="16" t="s">
        <v>48</v>
      </c>
      <c r="N253" s="120" t="s">
        <v>2052</v>
      </c>
      <c r="O253" s="120"/>
    </row>
    <row r="254" spans="1:15" x14ac:dyDescent="0.2">
      <c r="A254" s="73"/>
      <c r="B254" s="63"/>
      <c r="C254" s="112">
        <v>6</v>
      </c>
      <c r="D254" s="112"/>
      <c r="E254" s="11" t="s">
        <v>670</v>
      </c>
      <c r="F254" s="113"/>
      <c r="G254" s="113"/>
      <c r="H254" s="113"/>
      <c r="I254" s="120" t="s">
        <v>653</v>
      </c>
      <c r="J254" s="16" t="s">
        <v>45</v>
      </c>
      <c r="K254" s="30">
        <v>55941</v>
      </c>
      <c r="L254" s="15" t="s">
        <v>674</v>
      </c>
      <c r="M254" s="16" t="s">
        <v>663</v>
      </c>
      <c r="N254" s="120" t="s">
        <v>2052</v>
      </c>
      <c r="O254" s="120"/>
    </row>
    <row r="255" spans="1:15" x14ac:dyDescent="0.2">
      <c r="A255" s="73"/>
      <c r="B255" s="63"/>
      <c r="C255" s="112">
        <v>7</v>
      </c>
      <c r="D255" s="112"/>
      <c r="E255" s="11" t="s">
        <v>672</v>
      </c>
      <c r="F255" s="113"/>
      <c r="G255" s="113"/>
      <c r="H255" s="113"/>
      <c r="I255" s="120" t="s">
        <v>653</v>
      </c>
      <c r="J255" s="16" t="s">
        <v>45</v>
      </c>
      <c r="K255" s="16" t="s">
        <v>677</v>
      </c>
      <c r="L255" s="15" t="s">
        <v>678</v>
      </c>
      <c r="M255" s="16" t="s">
        <v>51</v>
      </c>
      <c r="N255" s="120" t="s">
        <v>2052</v>
      </c>
      <c r="O255" s="120"/>
    </row>
    <row r="256" spans="1:15" x14ac:dyDescent="0.2">
      <c r="A256" s="73"/>
      <c r="B256" s="63"/>
      <c r="C256" s="112">
        <v>8</v>
      </c>
      <c r="D256" s="112"/>
      <c r="E256" s="11" t="s">
        <v>673</v>
      </c>
      <c r="F256" s="113"/>
      <c r="G256" s="113"/>
      <c r="H256" s="113"/>
      <c r="I256" s="120" t="s">
        <v>653</v>
      </c>
      <c r="J256" s="16" t="s">
        <v>45</v>
      </c>
      <c r="K256" s="16" t="s">
        <v>679</v>
      </c>
      <c r="L256" s="15" t="s">
        <v>680</v>
      </c>
      <c r="M256" s="16" t="s">
        <v>48</v>
      </c>
      <c r="N256" s="120" t="s">
        <v>2052</v>
      </c>
      <c r="O256" s="120"/>
    </row>
    <row r="257" spans="1:15" x14ac:dyDescent="0.2">
      <c r="A257" s="73"/>
      <c r="B257" s="63"/>
      <c r="C257" s="112">
        <v>9</v>
      </c>
      <c r="D257" s="112"/>
      <c r="E257" s="11" t="s">
        <v>675</v>
      </c>
      <c r="F257" s="113"/>
      <c r="G257" s="113"/>
      <c r="H257" s="113"/>
      <c r="I257" s="120" t="s">
        <v>653</v>
      </c>
      <c r="J257" s="16" t="s">
        <v>45</v>
      </c>
      <c r="K257" s="30" t="s">
        <v>967</v>
      </c>
      <c r="L257" s="15" t="s">
        <v>968</v>
      </c>
      <c r="M257" s="16" t="s">
        <v>48</v>
      </c>
      <c r="N257" s="120" t="s">
        <v>2052</v>
      </c>
      <c r="O257" s="120"/>
    </row>
    <row r="258" spans="1:15" x14ac:dyDescent="0.2">
      <c r="A258" s="73"/>
      <c r="B258" s="63"/>
      <c r="C258" s="112">
        <v>10</v>
      </c>
      <c r="D258" s="112"/>
      <c r="E258" s="11" t="s">
        <v>676</v>
      </c>
      <c r="F258" s="113"/>
      <c r="G258" s="113"/>
      <c r="H258" s="113"/>
      <c r="I258" s="120" t="s">
        <v>653</v>
      </c>
      <c r="J258" s="16" t="s">
        <v>45</v>
      </c>
      <c r="K258" s="16" t="s">
        <v>681</v>
      </c>
      <c r="L258" s="15" t="s">
        <v>682</v>
      </c>
      <c r="M258" s="16" t="s">
        <v>51</v>
      </c>
      <c r="N258" s="120" t="s">
        <v>2052</v>
      </c>
      <c r="O258" s="120"/>
    </row>
    <row r="259" spans="1:15" x14ac:dyDescent="0.2">
      <c r="A259" s="73"/>
      <c r="B259" s="63"/>
      <c r="C259" s="112">
        <v>11</v>
      </c>
      <c r="D259" s="112"/>
      <c r="E259" s="11" t="s">
        <v>720</v>
      </c>
      <c r="F259" s="113"/>
      <c r="G259" s="113"/>
      <c r="H259" s="113"/>
      <c r="I259" s="120" t="s">
        <v>645</v>
      </c>
      <c r="J259" s="16" t="s">
        <v>45</v>
      </c>
      <c r="K259" s="16" t="s">
        <v>721</v>
      </c>
      <c r="L259" s="15" t="s">
        <v>722</v>
      </c>
      <c r="M259" s="16" t="s">
        <v>47</v>
      </c>
      <c r="N259" s="120" t="s">
        <v>2052</v>
      </c>
      <c r="O259" s="120"/>
    </row>
    <row r="260" spans="1:15" x14ac:dyDescent="0.2">
      <c r="A260" s="73"/>
      <c r="B260" s="63"/>
      <c r="C260" s="112">
        <v>12</v>
      </c>
      <c r="D260" s="112"/>
      <c r="E260" s="11" t="s">
        <v>810</v>
      </c>
      <c r="F260" s="13"/>
      <c r="G260" s="127"/>
      <c r="H260" s="113"/>
      <c r="I260" s="120" t="s">
        <v>801</v>
      </c>
      <c r="J260" s="16" t="s">
        <v>45</v>
      </c>
      <c r="K260" s="30" t="s">
        <v>812</v>
      </c>
      <c r="L260" s="15" t="s">
        <v>811</v>
      </c>
      <c r="M260" s="16" t="s">
        <v>48</v>
      </c>
      <c r="N260" s="120" t="s">
        <v>2052</v>
      </c>
      <c r="O260" s="120"/>
    </row>
    <row r="261" spans="1:15" x14ac:dyDescent="0.2">
      <c r="A261" s="73"/>
      <c r="B261" s="63"/>
      <c r="C261" s="112">
        <v>13</v>
      </c>
      <c r="D261" s="112"/>
      <c r="E261" s="11" t="s">
        <v>805</v>
      </c>
      <c r="F261" s="113"/>
      <c r="G261" s="113"/>
      <c r="H261" s="113"/>
      <c r="I261" s="120" t="s">
        <v>804</v>
      </c>
      <c r="J261" s="16" t="s">
        <v>45</v>
      </c>
      <c r="K261" s="16" t="s">
        <v>806</v>
      </c>
      <c r="L261" s="15" t="s">
        <v>807</v>
      </c>
      <c r="M261" s="16" t="s">
        <v>48</v>
      </c>
      <c r="N261" s="120" t="s">
        <v>2052</v>
      </c>
      <c r="O261" s="120"/>
    </row>
    <row r="262" spans="1:15" x14ac:dyDescent="0.2">
      <c r="A262" s="73"/>
      <c r="B262" s="63"/>
      <c r="C262" s="112">
        <v>14</v>
      </c>
      <c r="D262" s="112"/>
      <c r="E262" s="11" t="s">
        <v>829</v>
      </c>
      <c r="F262" s="113"/>
      <c r="G262" s="113"/>
      <c r="H262" s="113"/>
      <c r="I262" s="120" t="s">
        <v>823</v>
      </c>
      <c r="J262" s="16" t="s">
        <v>45</v>
      </c>
      <c r="K262" s="16" t="s">
        <v>830</v>
      </c>
      <c r="L262" s="15" t="s">
        <v>831</v>
      </c>
      <c r="M262" s="16" t="s">
        <v>95</v>
      </c>
      <c r="N262" s="120" t="s">
        <v>2052</v>
      </c>
      <c r="O262" s="120"/>
    </row>
    <row r="263" spans="1:15" x14ac:dyDescent="0.2">
      <c r="A263" s="73"/>
      <c r="B263" s="63"/>
      <c r="C263" s="112">
        <v>15</v>
      </c>
      <c r="D263" s="112"/>
      <c r="E263" s="11" t="s">
        <v>881</v>
      </c>
      <c r="F263" s="113"/>
      <c r="G263" s="113"/>
      <c r="H263" s="113"/>
      <c r="I263" s="120" t="s">
        <v>917</v>
      </c>
      <c r="J263" s="16" t="s">
        <v>45</v>
      </c>
      <c r="K263" s="16" t="s">
        <v>882</v>
      </c>
      <c r="L263" s="15" t="s">
        <v>917</v>
      </c>
      <c r="M263" s="16" t="s">
        <v>47</v>
      </c>
      <c r="N263" s="120" t="s">
        <v>2052</v>
      </c>
      <c r="O263" s="120"/>
    </row>
    <row r="264" spans="1:15" x14ac:dyDescent="0.2">
      <c r="A264" s="73"/>
      <c r="B264" s="63"/>
      <c r="C264" s="112">
        <v>16</v>
      </c>
      <c r="D264" s="112"/>
      <c r="E264" s="11" t="s">
        <v>1159</v>
      </c>
      <c r="F264" s="113"/>
      <c r="G264" s="113"/>
      <c r="H264" s="113"/>
      <c r="I264" s="120" t="s">
        <v>1067</v>
      </c>
      <c r="J264" s="16" t="s">
        <v>45</v>
      </c>
      <c r="K264" s="16" t="s">
        <v>1160</v>
      </c>
      <c r="L264" s="15" t="s">
        <v>1161</v>
      </c>
      <c r="M264" s="16" t="s">
        <v>48</v>
      </c>
      <c r="N264" s="120" t="s">
        <v>2052</v>
      </c>
      <c r="O264" s="120"/>
    </row>
    <row r="265" spans="1:15" x14ac:dyDescent="0.2">
      <c r="A265" s="73"/>
      <c r="B265" s="63"/>
      <c r="C265" s="112">
        <v>17</v>
      </c>
      <c r="D265" s="112"/>
      <c r="E265" s="11" t="s">
        <v>1162</v>
      </c>
      <c r="F265" s="113"/>
      <c r="G265" s="113"/>
      <c r="H265" s="113"/>
      <c r="I265" s="120" t="s">
        <v>1153</v>
      </c>
      <c r="J265" s="16" t="s">
        <v>45</v>
      </c>
      <c r="K265" s="16" t="s">
        <v>1163</v>
      </c>
      <c r="L265" s="15" t="s">
        <v>1164</v>
      </c>
      <c r="M265" s="16" t="s">
        <v>48</v>
      </c>
      <c r="N265" s="120" t="s">
        <v>2052</v>
      </c>
      <c r="O265" s="120"/>
    </row>
    <row r="266" spans="1:15" x14ac:dyDescent="0.2">
      <c r="A266" s="73"/>
      <c r="B266" s="63"/>
      <c r="C266" s="112">
        <v>18</v>
      </c>
      <c r="D266" s="112"/>
      <c r="E266" s="11" t="s">
        <v>1165</v>
      </c>
      <c r="F266" s="113"/>
      <c r="G266" s="113"/>
      <c r="H266" s="113"/>
      <c r="I266" s="120" t="s">
        <v>1067</v>
      </c>
      <c r="J266" s="16" t="s">
        <v>45</v>
      </c>
      <c r="K266" s="16" t="s">
        <v>1166</v>
      </c>
      <c r="L266" s="15" t="s">
        <v>1167</v>
      </c>
      <c r="M266" s="16" t="s">
        <v>48</v>
      </c>
      <c r="N266" s="120" t="s">
        <v>2052</v>
      </c>
      <c r="O266" s="120"/>
    </row>
    <row r="267" spans="1:15" x14ac:dyDescent="0.2">
      <c r="A267" s="73"/>
      <c r="B267" s="63"/>
      <c r="C267" s="112">
        <v>19</v>
      </c>
      <c r="D267" s="112"/>
      <c r="E267" s="11" t="s">
        <v>1117</v>
      </c>
      <c r="F267" s="113"/>
      <c r="G267" s="113"/>
      <c r="H267" s="113"/>
      <c r="I267" s="120" t="s">
        <v>1067</v>
      </c>
      <c r="J267" s="16" t="s">
        <v>45</v>
      </c>
      <c r="K267" s="16" t="s">
        <v>1118</v>
      </c>
      <c r="L267" s="15" t="s">
        <v>561</v>
      </c>
      <c r="M267" s="16" t="s">
        <v>48</v>
      </c>
      <c r="N267" s="120" t="s">
        <v>2052</v>
      </c>
      <c r="O267" s="120"/>
    </row>
    <row r="268" spans="1:15" x14ac:dyDescent="0.2">
      <c r="A268" s="73"/>
      <c r="B268" s="63"/>
      <c r="C268" s="112">
        <v>20</v>
      </c>
      <c r="D268" s="112"/>
      <c r="E268" s="11" t="s">
        <v>1168</v>
      </c>
      <c r="F268" s="113"/>
      <c r="G268" s="113"/>
      <c r="H268" s="113"/>
      <c r="I268" s="120" t="s">
        <v>1067</v>
      </c>
      <c r="J268" s="16" t="s">
        <v>45</v>
      </c>
      <c r="K268" s="16" t="s">
        <v>1169</v>
      </c>
      <c r="L268" s="15" t="s">
        <v>1170</v>
      </c>
      <c r="M268" s="16" t="s">
        <v>48</v>
      </c>
      <c r="N268" s="120" t="s">
        <v>2052</v>
      </c>
      <c r="O268" s="120"/>
    </row>
    <row r="269" spans="1:15" x14ac:dyDescent="0.2">
      <c r="A269" s="73"/>
      <c r="B269" s="63"/>
      <c r="C269" s="112">
        <v>21</v>
      </c>
      <c r="D269" s="112"/>
      <c r="E269" s="11" t="s">
        <v>1171</v>
      </c>
      <c r="F269" s="13"/>
      <c r="G269" s="127"/>
      <c r="H269" s="113"/>
      <c r="I269" s="120" t="s">
        <v>1067</v>
      </c>
      <c r="J269" s="16" t="s">
        <v>45</v>
      </c>
      <c r="K269" s="16" t="s">
        <v>1172</v>
      </c>
      <c r="L269" s="15" t="s">
        <v>1173</v>
      </c>
      <c r="M269" s="16" t="s">
        <v>48</v>
      </c>
      <c r="N269" s="120" t="s">
        <v>2052</v>
      </c>
      <c r="O269" s="120"/>
    </row>
    <row r="270" spans="1:15" x14ac:dyDescent="0.2">
      <c r="A270" s="73"/>
      <c r="B270" s="63"/>
      <c r="C270" s="112">
        <v>22</v>
      </c>
      <c r="D270" s="112"/>
      <c r="E270" s="11" t="s">
        <v>1174</v>
      </c>
      <c r="F270" s="113"/>
      <c r="G270" s="113"/>
      <c r="H270" s="113"/>
      <c r="I270" s="120" t="s">
        <v>1067</v>
      </c>
      <c r="J270" s="16" t="s">
        <v>45</v>
      </c>
      <c r="K270" s="16" t="s">
        <v>1175</v>
      </c>
      <c r="L270" s="15" t="s">
        <v>1176</v>
      </c>
      <c r="M270" s="16" t="s">
        <v>48</v>
      </c>
      <c r="N270" s="120" t="s">
        <v>2052</v>
      </c>
      <c r="O270" s="120"/>
    </row>
    <row r="271" spans="1:15" x14ac:dyDescent="0.2">
      <c r="A271" s="73"/>
      <c r="B271" s="63"/>
      <c r="C271" s="112">
        <v>23</v>
      </c>
      <c r="D271" s="112"/>
      <c r="E271" s="11" t="s">
        <v>1177</v>
      </c>
      <c r="F271" s="113"/>
      <c r="G271" s="113"/>
      <c r="H271" s="113"/>
      <c r="I271" s="120" t="s">
        <v>1067</v>
      </c>
      <c r="J271" s="16" t="s">
        <v>45</v>
      </c>
      <c r="K271" s="16" t="s">
        <v>1178</v>
      </c>
      <c r="L271" s="15" t="s">
        <v>1179</v>
      </c>
      <c r="M271" s="16" t="s">
        <v>51</v>
      </c>
      <c r="N271" s="120" t="s">
        <v>2052</v>
      </c>
      <c r="O271" s="120"/>
    </row>
    <row r="272" spans="1:15" x14ac:dyDescent="0.2">
      <c r="A272" s="73"/>
      <c r="B272" s="63"/>
      <c r="C272" s="112">
        <v>24</v>
      </c>
      <c r="D272" s="112"/>
      <c r="E272" s="11" t="s">
        <v>1180</v>
      </c>
      <c r="F272" s="113"/>
      <c r="G272" s="113"/>
      <c r="H272" s="113"/>
      <c r="I272" s="120" t="s">
        <v>1067</v>
      </c>
      <c r="J272" s="16" t="s">
        <v>45</v>
      </c>
      <c r="K272" s="16" t="s">
        <v>1181</v>
      </c>
      <c r="L272" s="15" t="s">
        <v>831</v>
      </c>
      <c r="M272" s="16" t="s">
        <v>51</v>
      </c>
      <c r="N272" s="120" t="s">
        <v>2052</v>
      </c>
      <c r="O272" s="120"/>
    </row>
    <row r="273" spans="1:15" x14ac:dyDescent="0.2">
      <c r="A273" s="73"/>
      <c r="B273" s="63"/>
      <c r="C273" s="112">
        <v>25</v>
      </c>
      <c r="D273" s="112"/>
      <c r="E273" s="11" t="s">
        <v>1122</v>
      </c>
      <c r="F273" s="113"/>
      <c r="G273" s="113"/>
      <c r="H273" s="113"/>
      <c r="I273" s="120" t="s">
        <v>1067</v>
      </c>
      <c r="J273" s="16" t="s">
        <v>45</v>
      </c>
      <c r="K273" s="16" t="s">
        <v>1123</v>
      </c>
      <c r="L273" s="15" t="s">
        <v>1124</v>
      </c>
      <c r="M273" s="16" t="s">
        <v>48</v>
      </c>
      <c r="N273" s="120" t="s">
        <v>2052</v>
      </c>
      <c r="O273" s="120"/>
    </row>
    <row r="274" spans="1:15" x14ac:dyDescent="0.2">
      <c r="A274" s="73"/>
      <c r="B274" s="63"/>
      <c r="C274" s="112">
        <v>26</v>
      </c>
      <c r="D274" s="112"/>
      <c r="E274" s="11" t="s">
        <v>1144</v>
      </c>
      <c r="F274" s="113"/>
      <c r="G274" s="113"/>
      <c r="H274" s="113"/>
      <c r="I274" s="120" t="s">
        <v>1067</v>
      </c>
      <c r="J274" s="16" t="s">
        <v>45</v>
      </c>
      <c r="K274" s="16" t="s">
        <v>1145</v>
      </c>
      <c r="L274" s="15" t="s">
        <v>514</v>
      </c>
      <c r="M274" s="16" t="s">
        <v>51</v>
      </c>
      <c r="N274" s="120" t="s">
        <v>2052</v>
      </c>
      <c r="O274" s="120"/>
    </row>
    <row r="275" spans="1:15" x14ac:dyDescent="0.2">
      <c r="A275" s="73"/>
      <c r="B275" s="63"/>
      <c r="C275" s="112">
        <v>27</v>
      </c>
      <c r="D275" s="112"/>
      <c r="E275" s="11" t="s">
        <v>1182</v>
      </c>
      <c r="F275" s="113"/>
      <c r="G275" s="113"/>
      <c r="H275" s="113"/>
      <c r="I275" s="120" t="s">
        <v>1067</v>
      </c>
      <c r="J275" s="16" t="s">
        <v>45</v>
      </c>
      <c r="K275" s="16" t="s">
        <v>1183</v>
      </c>
      <c r="L275" s="15" t="s">
        <v>1184</v>
      </c>
      <c r="M275" s="16" t="s">
        <v>51</v>
      </c>
      <c r="N275" s="120" t="s">
        <v>2052</v>
      </c>
      <c r="O275" s="120"/>
    </row>
    <row r="276" spans="1:15" x14ac:dyDescent="0.2">
      <c r="A276" s="73"/>
      <c r="B276" s="63"/>
      <c r="C276" s="112">
        <v>28</v>
      </c>
      <c r="D276" s="112"/>
      <c r="E276" s="11" t="s">
        <v>1185</v>
      </c>
      <c r="F276" s="113"/>
      <c r="G276" s="113"/>
      <c r="H276" s="113"/>
      <c r="I276" s="120" t="s">
        <v>1076</v>
      </c>
      <c r="J276" s="16" t="s">
        <v>45</v>
      </c>
      <c r="K276" s="16" t="s">
        <v>1186</v>
      </c>
      <c r="L276" s="15" t="s">
        <v>1077</v>
      </c>
      <c r="M276" s="16" t="s">
        <v>48</v>
      </c>
      <c r="N276" s="120" t="s">
        <v>2052</v>
      </c>
      <c r="O276" s="120"/>
    </row>
    <row r="277" spans="1:15" x14ac:dyDescent="0.2">
      <c r="A277" s="73"/>
      <c r="B277" s="63"/>
      <c r="C277" s="112">
        <v>29</v>
      </c>
      <c r="D277" s="112"/>
      <c r="E277" s="11" t="s">
        <v>1187</v>
      </c>
      <c r="F277" s="113"/>
      <c r="G277" s="113"/>
      <c r="H277" s="113"/>
      <c r="I277" s="120" t="s">
        <v>1119</v>
      </c>
      <c r="J277" s="16" t="s">
        <v>45</v>
      </c>
      <c r="K277" s="16" t="s">
        <v>1120</v>
      </c>
      <c r="L277" s="15" t="s">
        <v>628</v>
      </c>
      <c r="M277" s="16" t="s">
        <v>51</v>
      </c>
      <c r="N277" s="120" t="s">
        <v>2052</v>
      </c>
      <c r="O277" s="120"/>
    </row>
    <row r="278" spans="1:15" x14ac:dyDescent="0.2">
      <c r="A278" s="73"/>
      <c r="B278" s="63"/>
      <c r="C278" s="112">
        <v>30</v>
      </c>
      <c r="D278" s="112"/>
      <c r="E278" s="11" t="s">
        <v>1188</v>
      </c>
      <c r="F278" s="113"/>
      <c r="G278" s="113"/>
      <c r="H278" s="113"/>
      <c r="I278" s="120" t="s">
        <v>1067</v>
      </c>
      <c r="J278" s="16" t="s">
        <v>45</v>
      </c>
      <c r="K278" s="16" t="s">
        <v>1139</v>
      </c>
      <c r="L278" s="15" t="s">
        <v>1140</v>
      </c>
      <c r="M278" s="16" t="s">
        <v>51</v>
      </c>
      <c r="N278" s="120" t="s">
        <v>2052</v>
      </c>
      <c r="O278" s="120"/>
    </row>
    <row r="279" spans="1:15" x14ac:dyDescent="0.2">
      <c r="A279" s="73"/>
      <c r="B279" s="63"/>
      <c r="C279" s="112">
        <v>31</v>
      </c>
      <c r="D279" s="112"/>
      <c r="E279" s="31" t="s">
        <v>1672</v>
      </c>
      <c r="F279" s="113"/>
      <c r="G279" s="113"/>
      <c r="H279" s="113"/>
      <c r="I279" s="120" t="s">
        <v>1674</v>
      </c>
      <c r="J279" s="16" t="s">
        <v>45</v>
      </c>
      <c r="K279" s="16" t="s">
        <v>1856</v>
      </c>
      <c r="L279" s="15" t="s">
        <v>687</v>
      </c>
      <c r="M279" s="16" t="s">
        <v>1792</v>
      </c>
      <c r="N279" s="120" t="s">
        <v>2052</v>
      </c>
      <c r="O279" s="120"/>
    </row>
    <row r="280" spans="1:15" x14ac:dyDescent="0.2">
      <c r="A280" s="73"/>
      <c r="B280" s="63"/>
      <c r="C280" s="112">
        <v>32</v>
      </c>
      <c r="D280" s="112"/>
      <c r="E280" s="31" t="s">
        <v>1676</v>
      </c>
      <c r="F280" s="113"/>
      <c r="G280" s="113"/>
      <c r="H280" s="113"/>
      <c r="I280" s="120" t="s">
        <v>1677</v>
      </c>
      <c r="J280" s="16" t="s">
        <v>45</v>
      </c>
      <c r="K280" s="16" t="s">
        <v>1877</v>
      </c>
      <c r="L280" s="15" t="s">
        <v>589</v>
      </c>
      <c r="M280" s="16" t="s">
        <v>1792</v>
      </c>
      <c r="N280" s="120" t="s">
        <v>2052</v>
      </c>
      <c r="O280" s="120"/>
    </row>
    <row r="281" spans="1:15" x14ac:dyDescent="0.2">
      <c r="A281" s="73"/>
      <c r="B281" s="63"/>
      <c r="C281" s="112">
        <v>33</v>
      </c>
      <c r="D281" s="112"/>
      <c r="E281" s="31" t="s">
        <v>1678</v>
      </c>
      <c r="F281" s="113"/>
      <c r="G281" s="113"/>
      <c r="H281" s="113"/>
      <c r="I281" s="120" t="s">
        <v>1617</v>
      </c>
      <c r="J281" s="16" t="s">
        <v>45</v>
      </c>
      <c r="K281" s="16" t="s">
        <v>1827</v>
      </c>
      <c r="L281" s="15" t="s">
        <v>1828</v>
      </c>
      <c r="M281" s="16" t="s">
        <v>1792</v>
      </c>
      <c r="N281" s="120" t="s">
        <v>2052</v>
      </c>
      <c r="O281" s="120"/>
    </row>
    <row r="282" spans="1:15" x14ac:dyDescent="0.2">
      <c r="A282" s="73"/>
      <c r="B282" s="63"/>
      <c r="C282" s="112">
        <v>34</v>
      </c>
      <c r="D282" s="112"/>
      <c r="E282" s="31" t="s">
        <v>1679</v>
      </c>
      <c r="F282" s="113"/>
      <c r="G282" s="113"/>
      <c r="H282" s="113"/>
      <c r="I282" s="120" t="s">
        <v>1617</v>
      </c>
      <c r="J282" s="16" t="s">
        <v>45</v>
      </c>
      <c r="K282" s="16" t="s">
        <v>1809</v>
      </c>
      <c r="L282" s="15" t="s">
        <v>1810</v>
      </c>
      <c r="M282" s="16" t="s">
        <v>51</v>
      </c>
      <c r="N282" s="120" t="s">
        <v>2052</v>
      </c>
      <c r="O282" s="120"/>
    </row>
    <row r="283" spans="1:15" x14ac:dyDescent="0.2">
      <c r="A283" s="73"/>
      <c r="B283" s="63"/>
      <c r="C283" s="112">
        <v>35</v>
      </c>
      <c r="D283" s="112"/>
      <c r="E283" s="31" t="s">
        <v>1680</v>
      </c>
      <c r="F283" s="78"/>
      <c r="G283" s="142"/>
      <c r="H283" s="113"/>
      <c r="I283" s="120" t="s">
        <v>1681</v>
      </c>
      <c r="J283" s="16" t="s">
        <v>45</v>
      </c>
      <c r="K283" s="16">
        <v>47663</v>
      </c>
      <c r="L283" s="15" t="s">
        <v>1304</v>
      </c>
      <c r="M283" s="16" t="s">
        <v>1792</v>
      </c>
      <c r="N283" s="120" t="s">
        <v>2052</v>
      </c>
      <c r="O283" s="120"/>
    </row>
    <row r="284" spans="1:15" x14ac:dyDescent="0.2">
      <c r="A284" s="73"/>
      <c r="B284" s="63"/>
      <c r="C284" s="112">
        <v>36</v>
      </c>
      <c r="D284" s="112"/>
      <c r="E284" s="31" t="s">
        <v>1682</v>
      </c>
      <c r="F284" s="78"/>
      <c r="G284" s="142"/>
      <c r="H284" s="113"/>
      <c r="I284" s="120" t="s">
        <v>1628</v>
      </c>
      <c r="J284" s="16" t="s">
        <v>45</v>
      </c>
      <c r="K284" s="16" t="s">
        <v>1868</v>
      </c>
      <c r="L284" s="15" t="s">
        <v>463</v>
      </c>
      <c r="M284" s="16" t="s">
        <v>1840</v>
      </c>
      <c r="N284" s="120" t="s">
        <v>2052</v>
      </c>
      <c r="O284" s="120"/>
    </row>
    <row r="285" spans="1:15" x14ac:dyDescent="0.2">
      <c r="A285" s="73"/>
      <c r="B285" s="63"/>
      <c r="C285" s="112">
        <v>37</v>
      </c>
      <c r="D285" s="112"/>
      <c r="E285" s="31" t="s">
        <v>1683</v>
      </c>
      <c r="F285" s="78"/>
      <c r="G285" s="142"/>
      <c r="H285" s="113"/>
      <c r="I285" s="120" t="s">
        <v>1617</v>
      </c>
      <c r="J285" s="16" t="s">
        <v>45</v>
      </c>
      <c r="K285" s="16" t="s">
        <v>1790</v>
      </c>
      <c r="L285" s="15" t="s">
        <v>1791</v>
      </c>
      <c r="M285" s="16" t="s">
        <v>1792</v>
      </c>
      <c r="N285" s="120" t="s">
        <v>2052</v>
      </c>
      <c r="O285" s="120"/>
    </row>
    <row r="286" spans="1:15" x14ac:dyDescent="0.2">
      <c r="A286" s="73"/>
      <c r="B286" s="63"/>
      <c r="C286" s="112">
        <v>38</v>
      </c>
      <c r="D286" s="112"/>
      <c r="E286" s="31" t="s">
        <v>1684</v>
      </c>
      <c r="F286" s="78"/>
      <c r="G286" s="142"/>
      <c r="H286" s="113"/>
      <c r="I286" s="120" t="s">
        <v>1618</v>
      </c>
      <c r="J286" s="16" t="s">
        <v>45</v>
      </c>
      <c r="K286" s="16">
        <v>48525</v>
      </c>
      <c r="L286" s="15" t="s">
        <v>1880</v>
      </c>
      <c r="M286" s="16" t="s">
        <v>1792</v>
      </c>
      <c r="N286" s="120" t="s">
        <v>2052</v>
      </c>
      <c r="O286" s="120"/>
    </row>
    <row r="287" spans="1:15" x14ac:dyDescent="0.2">
      <c r="A287" s="73"/>
      <c r="B287" s="63"/>
      <c r="C287" s="112">
        <v>39</v>
      </c>
      <c r="D287" s="112"/>
      <c r="E287" s="31" t="s">
        <v>1685</v>
      </c>
      <c r="F287" s="78"/>
      <c r="G287" s="142"/>
      <c r="H287" s="113"/>
      <c r="I287" s="120" t="s">
        <v>1617</v>
      </c>
      <c r="J287" s="16" t="s">
        <v>45</v>
      </c>
      <c r="K287" s="16" t="s">
        <v>1848</v>
      </c>
      <c r="L287" s="15" t="s">
        <v>1849</v>
      </c>
      <c r="M287" s="16" t="s">
        <v>1792</v>
      </c>
      <c r="N287" s="120" t="s">
        <v>2052</v>
      </c>
      <c r="O287" s="120"/>
    </row>
    <row r="288" spans="1:15" x14ac:dyDescent="0.2">
      <c r="A288" s="73"/>
      <c r="B288" s="63"/>
      <c r="C288" s="112">
        <v>40</v>
      </c>
      <c r="D288" s="112"/>
      <c r="E288" s="31" t="s">
        <v>1686</v>
      </c>
      <c r="F288" s="78"/>
      <c r="G288" s="142"/>
      <c r="H288" s="113"/>
      <c r="I288" s="120" t="s">
        <v>1617</v>
      </c>
      <c r="J288" s="16" t="s">
        <v>45</v>
      </c>
      <c r="K288" s="16" t="s">
        <v>1876</v>
      </c>
      <c r="L288" s="15" t="s">
        <v>1366</v>
      </c>
      <c r="M288" s="16" t="s">
        <v>1792</v>
      </c>
      <c r="N288" s="120" t="s">
        <v>2052</v>
      </c>
      <c r="O288" s="120"/>
    </row>
    <row r="289" spans="1:15" x14ac:dyDescent="0.2">
      <c r="A289" s="73"/>
      <c r="B289" s="63"/>
      <c r="C289" s="112">
        <v>41</v>
      </c>
      <c r="D289" s="112"/>
      <c r="E289" s="31" t="s">
        <v>1687</v>
      </c>
      <c r="F289" s="78"/>
      <c r="G289" s="142"/>
      <c r="H289" s="113"/>
      <c r="I289" s="120" t="s">
        <v>1617</v>
      </c>
      <c r="J289" s="16" t="s">
        <v>45</v>
      </c>
      <c r="K289" s="16" t="s">
        <v>1822</v>
      </c>
      <c r="L289" s="15" t="s">
        <v>1823</v>
      </c>
      <c r="M289" s="16" t="s">
        <v>48</v>
      </c>
      <c r="N289" s="120" t="s">
        <v>2052</v>
      </c>
      <c r="O289" s="120"/>
    </row>
    <row r="290" spans="1:15" x14ac:dyDescent="0.2">
      <c r="A290" s="73"/>
      <c r="B290" s="63"/>
      <c r="C290" s="112">
        <v>42</v>
      </c>
      <c r="D290" s="112"/>
      <c r="E290" s="31" t="s">
        <v>1688</v>
      </c>
      <c r="F290" s="78"/>
      <c r="G290" s="142"/>
      <c r="H290" s="113"/>
      <c r="I290" s="120" t="s">
        <v>1617</v>
      </c>
      <c r="J290" s="16" t="s">
        <v>45</v>
      </c>
      <c r="K290" s="16" t="s">
        <v>1878</v>
      </c>
      <c r="L290" s="15" t="s">
        <v>1879</v>
      </c>
      <c r="M290" s="16" t="s">
        <v>1792</v>
      </c>
      <c r="N290" s="120" t="s">
        <v>2052</v>
      </c>
      <c r="O290" s="120"/>
    </row>
    <row r="291" spans="1:15" x14ac:dyDescent="0.2">
      <c r="A291" s="73"/>
      <c r="B291" s="63"/>
      <c r="C291" s="112">
        <v>43</v>
      </c>
      <c r="D291" s="112"/>
      <c r="E291" s="31" t="s">
        <v>1689</v>
      </c>
      <c r="F291" s="78"/>
      <c r="G291" s="142"/>
      <c r="H291" s="113"/>
      <c r="I291" s="120" t="s">
        <v>1673</v>
      </c>
      <c r="J291" s="16" t="s">
        <v>45</v>
      </c>
      <c r="K291" s="16" t="s">
        <v>1852</v>
      </c>
      <c r="L291" s="15" t="s">
        <v>613</v>
      </c>
      <c r="M291" s="16" t="s">
        <v>545</v>
      </c>
      <c r="N291" s="120" t="s">
        <v>2052</v>
      </c>
      <c r="O291" s="120"/>
    </row>
    <row r="292" spans="1:15" x14ac:dyDescent="0.2">
      <c r="A292" s="73"/>
      <c r="B292" s="63"/>
      <c r="C292" s="112">
        <v>44</v>
      </c>
      <c r="D292" s="112"/>
      <c r="E292" s="31" t="s">
        <v>1690</v>
      </c>
      <c r="F292" s="78"/>
      <c r="G292" s="142"/>
      <c r="H292" s="113"/>
      <c r="I292" s="120" t="s">
        <v>1610</v>
      </c>
      <c r="J292" s="16" t="s">
        <v>45</v>
      </c>
      <c r="K292" s="16" t="s">
        <v>1829</v>
      </c>
      <c r="L292" s="15" t="s">
        <v>1830</v>
      </c>
      <c r="M292" s="16" t="s">
        <v>1792</v>
      </c>
      <c r="N292" s="120" t="s">
        <v>2052</v>
      </c>
      <c r="O292" s="120"/>
    </row>
    <row r="293" spans="1:15" x14ac:dyDescent="0.2">
      <c r="A293" s="72"/>
      <c r="B293" s="129"/>
      <c r="C293" s="112">
        <v>45</v>
      </c>
      <c r="D293" s="112"/>
      <c r="E293" s="31" t="s">
        <v>1691</v>
      </c>
      <c r="F293" s="78"/>
      <c r="G293" s="142"/>
      <c r="H293" s="113"/>
      <c r="I293" s="120" t="s">
        <v>1669</v>
      </c>
      <c r="J293" s="16" t="s">
        <v>45</v>
      </c>
      <c r="K293" s="16" t="s">
        <v>1802</v>
      </c>
      <c r="L293" s="15" t="s">
        <v>1803</v>
      </c>
      <c r="M293" s="16" t="s">
        <v>51</v>
      </c>
      <c r="N293" s="120" t="s">
        <v>2052</v>
      </c>
      <c r="O293" s="120"/>
    </row>
    <row r="294" spans="1:15" ht="15.75" x14ac:dyDescent="0.2">
      <c r="A294" s="84" t="s">
        <v>78</v>
      </c>
      <c r="B294" s="85"/>
      <c r="C294" s="85"/>
      <c r="D294" s="85"/>
      <c r="E294" s="85"/>
      <c r="F294" s="85"/>
      <c r="G294" s="131"/>
      <c r="H294" s="113"/>
      <c r="I294" s="86"/>
      <c r="J294" s="190" t="s">
        <v>152</v>
      </c>
      <c r="K294" s="190"/>
      <c r="L294" s="190"/>
      <c r="M294" s="190"/>
      <c r="N294" s="8"/>
      <c r="O294" s="8"/>
    </row>
    <row r="295" spans="1:15" s="9" customFormat="1" ht="15.75" x14ac:dyDescent="0.25">
      <c r="A295" s="3" t="s">
        <v>15</v>
      </c>
      <c r="B295" s="3"/>
      <c r="C295" s="119" t="s">
        <v>12</v>
      </c>
      <c r="D295" s="119"/>
      <c r="E295" s="5" t="s">
        <v>14</v>
      </c>
      <c r="F295" s="121"/>
      <c r="G295" s="132"/>
      <c r="H295" s="113"/>
      <c r="I295" s="119" t="s">
        <v>8</v>
      </c>
      <c r="J295" s="4" t="s">
        <v>44</v>
      </c>
      <c r="K295" s="4" t="s">
        <v>41</v>
      </c>
      <c r="L295" s="5" t="s">
        <v>42</v>
      </c>
      <c r="M295" s="3" t="s">
        <v>43</v>
      </c>
      <c r="N295" s="119" t="s">
        <v>91</v>
      </c>
      <c r="O295" s="119" t="s">
        <v>1477</v>
      </c>
    </row>
    <row r="296" spans="1:15" s="9" customFormat="1" ht="30" x14ac:dyDescent="0.25">
      <c r="A296" s="71" t="s">
        <v>18</v>
      </c>
      <c r="B296" s="128"/>
      <c r="C296" s="95">
        <v>1</v>
      </c>
      <c r="D296" s="124"/>
      <c r="E296" s="71" t="s">
        <v>391</v>
      </c>
      <c r="F296" s="113"/>
      <c r="G296" s="113"/>
      <c r="H296" s="113"/>
      <c r="I296" s="95" t="s">
        <v>390</v>
      </c>
      <c r="J296" s="49" t="s">
        <v>45</v>
      </c>
      <c r="K296" s="6" t="s">
        <v>392</v>
      </c>
      <c r="L296" s="50" t="s">
        <v>393</v>
      </c>
      <c r="M296" s="51" t="s">
        <v>180</v>
      </c>
      <c r="N296" s="188" t="s">
        <v>2052</v>
      </c>
      <c r="O296" s="188"/>
    </row>
    <row r="297" spans="1:15" ht="15.75" x14ac:dyDescent="0.25">
      <c r="A297" s="73"/>
      <c r="B297" s="63"/>
      <c r="C297" s="98"/>
      <c r="D297" s="125"/>
      <c r="E297" s="72"/>
      <c r="F297" s="114"/>
      <c r="G297" s="118"/>
      <c r="H297" s="113"/>
      <c r="I297" s="94"/>
      <c r="J297" s="49" t="s">
        <v>164</v>
      </c>
      <c r="K297" s="6" t="s">
        <v>392</v>
      </c>
      <c r="L297" s="50" t="s">
        <v>317</v>
      </c>
      <c r="M297" s="51" t="s">
        <v>180</v>
      </c>
      <c r="N297" s="188"/>
      <c r="O297" s="188"/>
    </row>
    <row r="298" spans="1:15" x14ac:dyDescent="0.2">
      <c r="A298" s="73"/>
      <c r="B298" s="63"/>
      <c r="C298" s="95">
        <v>2</v>
      </c>
      <c r="D298" s="124"/>
      <c r="E298" s="71" t="s">
        <v>481</v>
      </c>
      <c r="F298" s="113"/>
      <c r="G298" s="113"/>
      <c r="H298" s="113"/>
      <c r="I298" s="95" t="s">
        <v>482</v>
      </c>
      <c r="J298" s="49" t="s">
        <v>45</v>
      </c>
      <c r="K298" s="49" t="s">
        <v>483</v>
      </c>
      <c r="L298" s="50" t="s">
        <v>484</v>
      </c>
      <c r="M298" s="51" t="s">
        <v>175</v>
      </c>
      <c r="N298" s="188" t="s">
        <v>2052</v>
      </c>
      <c r="O298" s="188"/>
    </row>
    <row r="299" spans="1:15" ht="15.75" x14ac:dyDescent="0.25">
      <c r="A299" s="73"/>
      <c r="B299" s="63"/>
      <c r="C299" s="98"/>
      <c r="D299" s="125"/>
      <c r="E299" s="72"/>
      <c r="F299" s="114"/>
      <c r="G299" s="118"/>
      <c r="H299" s="113"/>
      <c r="I299" s="94"/>
      <c r="J299" s="49" t="s">
        <v>164</v>
      </c>
      <c r="K299" s="49" t="s">
        <v>483</v>
      </c>
      <c r="L299" s="50" t="s">
        <v>485</v>
      </c>
      <c r="M299" s="51" t="s">
        <v>175</v>
      </c>
      <c r="N299" s="188"/>
      <c r="O299" s="188"/>
    </row>
    <row r="300" spans="1:15" x14ac:dyDescent="0.2">
      <c r="A300" s="73"/>
      <c r="B300" s="63"/>
      <c r="C300" s="95">
        <v>3</v>
      </c>
      <c r="D300" s="124"/>
      <c r="E300" s="71" t="s">
        <v>399</v>
      </c>
      <c r="F300" s="113"/>
      <c r="G300" s="113"/>
      <c r="H300" s="113"/>
      <c r="I300" s="95" t="s">
        <v>396</v>
      </c>
      <c r="J300" s="49" t="s">
        <v>45</v>
      </c>
      <c r="K300" s="6" t="s">
        <v>400</v>
      </c>
      <c r="L300" s="50" t="s">
        <v>401</v>
      </c>
      <c r="M300" s="51" t="s">
        <v>48</v>
      </c>
      <c r="N300" s="188" t="s">
        <v>2052</v>
      </c>
      <c r="O300" s="188"/>
    </row>
    <row r="301" spans="1:15" ht="15.75" x14ac:dyDescent="0.25">
      <c r="A301" s="73"/>
      <c r="B301" s="63"/>
      <c r="C301" s="98"/>
      <c r="D301" s="125"/>
      <c r="E301" s="72"/>
      <c r="F301" s="113"/>
      <c r="G301" s="113"/>
      <c r="H301" s="113"/>
      <c r="I301" s="94"/>
      <c r="J301" s="49" t="s">
        <v>164</v>
      </c>
      <c r="K301" s="49" t="s">
        <v>402</v>
      </c>
      <c r="L301" s="50" t="s">
        <v>403</v>
      </c>
      <c r="M301" s="51" t="s">
        <v>48</v>
      </c>
      <c r="N301" s="188"/>
      <c r="O301" s="188"/>
    </row>
    <row r="302" spans="1:15" x14ac:dyDescent="0.2">
      <c r="A302" s="73"/>
      <c r="B302" s="63"/>
      <c r="C302" s="95">
        <v>4</v>
      </c>
      <c r="D302" s="124"/>
      <c r="E302" s="71" t="s">
        <v>1361</v>
      </c>
      <c r="F302" s="113"/>
      <c r="G302" s="113"/>
      <c r="H302" s="113"/>
      <c r="I302" s="95" t="s">
        <v>1362</v>
      </c>
      <c r="J302" s="49" t="s">
        <v>45</v>
      </c>
      <c r="K302" s="6" t="s">
        <v>1363</v>
      </c>
      <c r="L302" s="50" t="s">
        <v>1364</v>
      </c>
      <c r="M302" s="51" t="s">
        <v>239</v>
      </c>
      <c r="N302" s="188" t="s">
        <v>2052</v>
      </c>
      <c r="O302" s="188"/>
    </row>
    <row r="303" spans="1:15" ht="15.75" x14ac:dyDescent="0.25">
      <c r="A303" s="73"/>
      <c r="B303" s="63"/>
      <c r="C303" s="98"/>
      <c r="D303" s="125"/>
      <c r="E303" s="72"/>
      <c r="F303" s="113"/>
      <c r="G303" s="113"/>
      <c r="H303" s="113"/>
      <c r="I303" s="94"/>
      <c r="J303" s="49" t="s">
        <v>164</v>
      </c>
      <c r="K303" s="6" t="s">
        <v>1363</v>
      </c>
      <c r="L303" s="50" t="s">
        <v>1365</v>
      </c>
      <c r="M303" s="51" t="s">
        <v>239</v>
      </c>
      <c r="N303" s="188"/>
      <c r="O303" s="188"/>
    </row>
    <row r="304" spans="1:15" x14ac:dyDescent="0.2">
      <c r="A304" s="73"/>
      <c r="B304" s="63"/>
      <c r="C304" s="95">
        <v>5</v>
      </c>
      <c r="D304" s="124"/>
      <c r="E304" s="71" t="s">
        <v>455</v>
      </c>
      <c r="F304" s="113"/>
      <c r="G304" s="113"/>
      <c r="H304" s="113"/>
      <c r="I304" s="95" t="s">
        <v>454</v>
      </c>
      <c r="J304" s="49" t="s">
        <v>45</v>
      </c>
      <c r="K304" s="6" t="s">
        <v>456</v>
      </c>
      <c r="L304" s="50" t="s">
        <v>457</v>
      </c>
      <c r="M304" s="51" t="s">
        <v>239</v>
      </c>
      <c r="N304" s="188" t="s">
        <v>2052</v>
      </c>
      <c r="O304" s="188"/>
    </row>
    <row r="305" spans="1:15" ht="15.75" x14ac:dyDescent="0.25">
      <c r="A305" s="72"/>
      <c r="B305" s="129"/>
      <c r="C305" s="98"/>
      <c r="D305" s="125"/>
      <c r="E305" s="72"/>
      <c r="F305" s="114"/>
      <c r="G305" s="118"/>
      <c r="H305" s="113"/>
      <c r="I305" s="94"/>
      <c r="J305" s="49" t="s">
        <v>164</v>
      </c>
      <c r="K305" s="6" t="s">
        <v>456</v>
      </c>
      <c r="L305" s="50" t="s">
        <v>457</v>
      </c>
      <c r="M305" s="51" t="s">
        <v>239</v>
      </c>
      <c r="N305" s="188"/>
      <c r="O305" s="188"/>
    </row>
    <row r="306" spans="1:15" x14ac:dyDescent="0.2">
      <c r="A306" s="95" t="s">
        <v>17</v>
      </c>
      <c r="B306" s="68"/>
      <c r="C306" s="95">
        <v>1</v>
      </c>
      <c r="D306" s="124"/>
      <c r="E306" s="71" t="s">
        <v>23</v>
      </c>
      <c r="F306" s="113"/>
      <c r="G306" s="113"/>
      <c r="H306" s="113"/>
      <c r="I306" s="95" t="s">
        <v>5</v>
      </c>
      <c r="J306" s="49" t="s">
        <v>45</v>
      </c>
      <c r="K306" s="6" t="s">
        <v>104</v>
      </c>
      <c r="L306" s="10" t="s">
        <v>106</v>
      </c>
      <c r="M306" s="49" t="s">
        <v>48</v>
      </c>
      <c r="N306" s="188" t="s">
        <v>2052</v>
      </c>
      <c r="O306" s="188"/>
    </row>
    <row r="307" spans="1:15" ht="15.75" x14ac:dyDescent="0.25">
      <c r="A307" s="103"/>
      <c r="B307" s="69"/>
      <c r="C307" s="98"/>
      <c r="D307" s="125"/>
      <c r="E307" s="72"/>
      <c r="F307" s="113"/>
      <c r="G307" s="113"/>
      <c r="H307" s="113"/>
      <c r="I307" s="94"/>
      <c r="J307" s="49" t="s">
        <v>46</v>
      </c>
      <c r="K307" s="6" t="s">
        <v>105</v>
      </c>
      <c r="L307" s="10" t="s">
        <v>107</v>
      </c>
      <c r="M307" s="49" t="s">
        <v>48</v>
      </c>
      <c r="N307" s="188"/>
      <c r="O307" s="188"/>
    </row>
    <row r="308" spans="1:15" x14ac:dyDescent="0.2">
      <c r="A308" s="103"/>
      <c r="B308" s="69"/>
      <c r="C308" s="95">
        <v>2</v>
      </c>
      <c r="D308" s="124"/>
      <c r="E308" s="71" t="s">
        <v>280</v>
      </c>
      <c r="F308" s="113"/>
      <c r="G308" s="113"/>
      <c r="H308" s="113"/>
      <c r="I308" s="95" t="s">
        <v>276</v>
      </c>
      <c r="J308" s="49" t="s">
        <v>45</v>
      </c>
      <c r="K308" s="6" t="s">
        <v>277</v>
      </c>
      <c r="L308" s="7" t="s">
        <v>204</v>
      </c>
      <c r="M308" s="49" t="s">
        <v>48</v>
      </c>
      <c r="N308" s="196" t="s">
        <v>2052</v>
      </c>
      <c r="O308" s="196"/>
    </row>
    <row r="309" spans="1:15" ht="15.75" x14ac:dyDescent="0.25">
      <c r="A309" s="103"/>
      <c r="B309" s="69"/>
      <c r="C309" s="98"/>
      <c r="D309" s="125"/>
      <c r="E309" s="72"/>
      <c r="F309" s="114"/>
      <c r="G309" s="118"/>
      <c r="H309" s="113"/>
      <c r="I309" s="94"/>
      <c r="J309" s="49" t="s">
        <v>164</v>
      </c>
      <c r="K309" s="6" t="s">
        <v>278</v>
      </c>
      <c r="L309" s="7" t="s">
        <v>279</v>
      </c>
      <c r="M309" s="49" t="s">
        <v>48</v>
      </c>
      <c r="N309" s="198"/>
      <c r="O309" s="198"/>
    </row>
    <row r="310" spans="1:15" x14ac:dyDescent="0.2">
      <c r="A310" s="103"/>
      <c r="B310" s="69"/>
      <c r="C310" s="95">
        <v>3</v>
      </c>
      <c r="D310" s="124"/>
      <c r="E310" s="71" t="s">
        <v>1925</v>
      </c>
      <c r="F310" s="113"/>
      <c r="G310" s="113"/>
      <c r="H310" s="113"/>
      <c r="I310" s="90" t="s">
        <v>1926</v>
      </c>
      <c r="J310" s="49" t="s">
        <v>45</v>
      </c>
      <c r="K310" s="6" t="s">
        <v>1927</v>
      </c>
      <c r="L310" s="7" t="s">
        <v>1928</v>
      </c>
      <c r="M310" s="49" t="s">
        <v>51</v>
      </c>
      <c r="N310" s="196" t="s">
        <v>2052</v>
      </c>
      <c r="O310" s="196"/>
    </row>
    <row r="311" spans="1:15" ht="15.75" x14ac:dyDescent="0.25">
      <c r="A311" s="98"/>
      <c r="B311" s="70"/>
      <c r="C311" s="98"/>
      <c r="D311" s="125"/>
      <c r="E311" s="72"/>
      <c r="F311" s="77"/>
      <c r="G311" s="140"/>
      <c r="H311" s="113"/>
      <c r="I311" s="94"/>
      <c r="J311" s="49" t="s">
        <v>164</v>
      </c>
      <c r="K311" s="6" t="s">
        <v>1929</v>
      </c>
      <c r="L311" s="7" t="s">
        <v>134</v>
      </c>
      <c r="M311" s="49" t="s">
        <v>51</v>
      </c>
      <c r="N311" s="198"/>
      <c r="O311" s="198"/>
    </row>
    <row r="312" spans="1:15" ht="30" x14ac:dyDescent="0.2">
      <c r="A312" s="71" t="s">
        <v>22</v>
      </c>
      <c r="B312" s="128"/>
      <c r="C312" s="95">
        <v>1</v>
      </c>
      <c r="D312" s="124"/>
      <c r="E312" s="71" t="s">
        <v>539</v>
      </c>
      <c r="F312" s="113"/>
      <c r="G312" s="113"/>
      <c r="H312" s="113"/>
      <c r="I312" s="95" t="s">
        <v>540</v>
      </c>
      <c r="J312" s="49" t="s">
        <v>45</v>
      </c>
      <c r="K312" s="6" t="s">
        <v>549</v>
      </c>
      <c r="L312" s="49" t="s">
        <v>550</v>
      </c>
      <c r="M312" s="49" t="s">
        <v>239</v>
      </c>
      <c r="N312" s="196" t="s">
        <v>2052</v>
      </c>
      <c r="O312" s="196"/>
    </row>
    <row r="313" spans="1:15" ht="15.75" x14ac:dyDescent="0.25">
      <c r="A313" s="73"/>
      <c r="B313" s="63"/>
      <c r="C313" s="103"/>
      <c r="D313" s="65"/>
      <c r="E313" s="73"/>
      <c r="F313" s="113"/>
      <c r="G313" s="113"/>
      <c r="H313" s="113"/>
      <c r="I313" s="104"/>
      <c r="J313" s="49" t="s">
        <v>551</v>
      </c>
      <c r="K313" s="6" t="s">
        <v>549</v>
      </c>
      <c r="L313" s="49" t="s">
        <v>237</v>
      </c>
      <c r="M313" s="15" t="s">
        <v>239</v>
      </c>
      <c r="N313" s="197"/>
      <c r="O313" s="197"/>
    </row>
    <row r="314" spans="1:15" ht="15.75" x14ac:dyDescent="0.25">
      <c r="A314" s="73"/>
      <c r="B314" s="63"/>
      <c r="C314" s="98"/>
      <c r="D314" s="125"/>
      <c r="E314" s="72"/>
      <c r="F314" s="114"/>
      <c r="G314" s="118"/>
      <c r="H314" s="113"/>
      <c r="I314" s="94"/>
      <c r="J314" s="49" t="s">
        <v>263</v>
      </c>
      <c r="K314" s="188" t="s">
        <v>109</v>
      </c>
      <c r="L314" s="188"/>
      <c r="M314" s="15" t="s">
        <v>48</v>
      </c>
      <c r="N314" s="198"/>
      <c r="O314" s="198"/>
    </row>
    <row r="315" spans="1:15" x14ac:dyDescent="0.2">
      <c r="A315" s="73"/>
      <c r="B315" s="63"/>
      <c r="C315" s="95">
        <v>2</v>
      </c>
      <c r="D315" s="124"/>
      <c r="E315" s="71" t="s">
        <v>1068</v>
      </c>
      <c r="F315" s="113"/>
      <c r="G315" s="113"/>
      <c r="H315" s="113"/>
      <c r="I315" s="90" t="s">
        <v>1069</v>
      </c>
      <c r="J315" s="49" t="s">
        <v>45</v>
      </c>
      <c r="K315" s="6" t="s">
        <v>1070</v>
      </c>
      <c r="L315" s="6" t="s">
        <v>1071</v>
      </c>
      <c r="M315" s="49" t="s">
        <v>48</v>
      </c>
      <c r="N315" s="196" t="s">
        <v>2052</v>
      </c>
      <c r="O315" s="196"/>
    </row>
    <row r="316" spans="1:15" ht="15.75" x14ac:dyDescent="0.25">
      <c r="A316" s="73"/>
      <c r="B316" s="63"/>
      <c r="C316" s="98"/>
      <c r="D316" s="125"/>
      <c r="E316" s="72"/>
      <c r="F316" s="114"/>
      <c r="G316" s="118"/>
      <c r="H316" s="113"/>
      <c r="I316" s="94"/>
      <c r="J316" s="49" t="s">
        <v>263</v>
      </c>
      <c r="K316" s="7" t="s">
        <v>1072</v>
      </c>
      <c r="L316" s="10" t="s">
        <v>1073</v>
      </c>
      <c r="M316" s="15" t="s">
        <v>48</v>
      </c>
      <c r="N316" s="198"/>
      <c r="O316" s="198"/>
    </row>
    <row r="317" spans="1:15" x14ac:dyDescent="0.2">
      <c r="A317" s="73"/>
      <c r="B317" s="63"/>
      <c r="C317" s="95">
        <v>3</v>
      </c>
      <c r="D317" s="124"/>
      <c r="E317" s="71" t="s">
        <v>1549</v>
      </c>
      <c r="F317" s="113"/>
      <c r="G317" s="113"/>
      <c r="H317" s="113"/>
      <c r="I317" s="90" t="s">
        <v>1550</v>
      </c>
      <c r="J317" s="49" t="s">
        <v>45</v>
      </c>
      <c r="K317" s="6" t="s">
        <v>1551</v>
      </c>
      <c r="L317" s="49" t="s">
        <v>755</v>
      </c>
      <c r="M317" s="49" t="s">
        <v>48</v>
      </c>
      <c r="N317" s="196" t="s">
        <v>2052</v>
      </c>
      <c r="O317" s="196"/>
    </row>
    <row r="318" spans="1:15" ht="15.75" x14ac:dyDescent="0.25">
      <c r="A318" s="72"/>
      <c r="B318" s="129"/>
      <c r="C318" s="98"/>
      <c r="D318" s="125"/>
      <c r="E318" s="72"/>
      <c r="F318" s="114"/>
      <c r="G318" s="118"/>
      <c r="H318" s="113"/>
      <c r="I318" s="94"/>
      <c r="J318" s="49" t="s">
        <v>164</v>
      </c>
      <c r="K318" s="10" t="s">
        <v>1552</v>
      </c>
      <c r="L318" s="10" t="s">
        <v>1023</v>
      </c>
      <c r="M318" s="15" t="s">
        <v>48</v>
      </c>
      <c r="N318" s="198"/>
      <c r="O318" s="198"/>
    </row>
    <row r="319" spans="1:15" x14ac:dyDescent="0.2">
      <c r="A319" s="71" t="s">
        <v>21</v>
      </c>
      <c r="B319" s="128"/>
      <c r="C319" s="95">
        <v>1</v>
      </c>
      <c r="D319" s="124"/>
      <c r="E319" s="71" t="s">
        <v>789</v>
      </c>
      <c r="F319" s="113"/>
      <c r="G319" s="113"/>
      <c r="H319" s="113"/>
      <c r="I319" s="95" t="s">
        <v>788</v>
      </c>
      <c r="J319" s="49" t="s">
        <v>45</v>
      </c>
      <c r="K319" s="6" t="s">
        <v>790</v>
      </c>
      <c r="L319" s="49" t="s">
        <v>791</v>
      </c>
      <c r="M319" s="49" t="s">
        <v>48</v>
      </c>
      <c r="N319" s="188" t="s">
        <v>2052</v>
      </c>
      <c r="O319" s="188"/>
    </row>
    <row r="320" spans="1:15" ht="15.75" x14ac:dyDescent="0.25">
      <c r="A320" s="73"/>
      <c r="B320" s="63"/>
      <c r="C320" s="98"/>
      <c r="D320" s="125"/>
      <c r="E320" s="72"/>
      <c r="F320" s="113"/>
      <c r="G320" s="113"/>
      <c r="H320" s="113"/>
      <c r="I320" s="94"/>
      <c r="J320" s="49" t="s">
        <v>551</v>
      </c>
      <c r="K320" s="10" t="s">
        <v>792</v>
      </c>
      <c r="L320" s="7" t="s">
        <v>793</v>
      </c>
      <c r="M320" s="49" t="s">
        <v>48</v>
      </c>
      <c r="N320" s="188"/>
      <c r="O320" s="188"/>
    </row>
    <row r="321" spans="1:15" x14ac:dyDescent="0.2">
      <c r="A321" s="73"/>
      <c r="B321" s="63"/>
      <c r="C321" s="95">
        <v>2</v>
      </c>
      <c r="D321" s="124"/>
      <c r="E321" s="71" t="s">
        <v>1517</v>
      </c>
      <c r="F321" s="113"/>
      <c r="G321" s="113"/>
      <c r="H321" s="113"/>
      <c r="I321" s="95" t="s">
        <v>1518</v>
      </c>
      <c r="J321" s="49" t="s">
        <v>45</v>
      </c>
      <c r="K321" s="6" t="s">
        <v>1519</v>
      </c>
      <c r="L321" s="49" t="s">
        <v>1520</v>
      </c>
      <c r="M321" s="49" t="s">
        <v>48</v>
      </c>
      <c r="N321" s="188" t="s">
        <v>2052</v>
      </c>
      <c r="O321" s="188"/>
    </row>
    <row r="322" spans="1:15" ht="15.75" x14ac:dyDescent="0.25">
      <c r="A322" s="73"/>
      <c r="B322" s="63"/>
      <c r="C322" s="98"/>
      <c r="D322" s="125"/>
      <c r="E322" s="72"/>
      <c r="F322" s="113"/>
      <c r="G322" s="113"/>
      <c r="H322" s="113"/>
      <c r="I322" s="94"/>
      <c r="J322" s="49" t="s">
        <v>263</v>
      </c>
      <c r="K322" s="10" t="s">
        <v>1521</v>
      </c>
      <c r="L322" s="7" t="s">
        <v>1522</v>
      </c>
      <c r="M322" s="49" t="s">
        <v>48</v>
      </c>
      <c r="N322" s="188"/>
      <c r="O322" s="188"/>
    </row>
    <row r="323" spans="1:15" x14ac:dyDescent="0.2">
      <c r="A323" s="73"/>
      <c r="B323" s="63"/>
      <c r="C323" s="95">
        <v>3</v>
      </c>
      <c r="D323" s="124"/>
      <c r="E323" s="71" t="s">
        <v>1563</v>
      </c>
      <c r="F323" s="113"/>
      <c r="G323" s="113"/>
      <c r="H323" s="113"/>
      <c r="I323" s="95" t="s">
        <v>1642</v>
      </c>
      <c r="J323" s="49" t="s">
        <v>45</v>
      </c>
      <c r="K323" s="6" t="s">
        <v>1564</v>
      </c>
      <c r="L323" s="49" t="s">
        <v>1560</v>
      </c>
      <c r="M323" s="49" t="s">
        <v>1367</v>
      </c>
      <c r="N323" s="188" t="s">
        <v>2052</v>
      </c>
      <c r="O323" s="188"/>
    </row>
    <row r="324" spans="1:15" ht="15.75" x14ac:dyDescent="0.25">
      <c r="A324" s="72"/>
      <c r="B324" s="129"/>
      <c r="C324" s="98"/>
      <c r="D324" s="125"/>
      <c r="E324" s="72"/>
      <c r="F324" s="114"/>
      <c r="G324" s="118"/>
      <c r="H324" s="113"/>
      <c r="I324" s="94"/>
      <c r="J324" s="49" t="s">
        <v>263</v>
      </c>
      <c r="K324" s="222" t="s">
        <v>109</v>
      </c>
      <c r="L324" s="223"/>
      <c r="M324" s="49" t="s">
        <v>1367</v>
      </c>
      <c r="N324" s="188"/>
      <c r="O324" s="188"/>
    </row>
    <row r="325" spans="1:15" x14ac:dyDescent="0.2">
      <c r="A325" s="71" t="s">
        <v>519</v>
      </c>
      <c r="B325" s="113"/>
      <c r="C325" s="112">
        <v>1</v>
      </c>
      <c r="D325" s="112"/>
      <c r="E325" s="51" t="s">
        <v>683</v>
      </c>
      <c r="F325" s="79"/>
      <c r="G325" s="79"/>
      <c r="H325" s="113"/>
      <c r="I325" s="112" t="s">
        <v>653</v>
      </c>
      <c r="J325" s="49" t="s">
        <v>45</v>
      </c>
      <c r="K325" s="7" t="s">
        <v>684</v>
      </c>
      <c r="L325" s="7" t="s">
        <v>546</v>
      </c>
      <c r="M325" s="7" t="s">
        <v>47</v>
      </c>
      <c r="N325" s="117" t="s">
        <v>2052</v>
      </c>
      <c r="O325" s="117"/>
    </row>
    <row r="326" spans="1:15" x14ac:dyDescent="0.2">
      <c r="A326" s="73"/>
      <c r="B326" s="118"/>
      <c r="C326" s="112">
        <v>2</v>
      </c>
      <c r="D326" s="112"/>
      <c r="E326" s="51" t="s">
        <v>685</v>
      </c>
      <c r="F326" s="79"/>
      <c r="G326" s="79"/>
      <c r="H326" s="113"/>
      <c r="I326" s="112" t="s">
        <v>653</v>
      </c>
      <c r="J326" s="49" t="s">
        <v>45</v>
      </c>
      <c r="K326" s="7" t="s">
        <v>686</v>
      </c>
      <c r="L326" s="7" t="s">
        <v>687</v>
      </c>
      <c r="M326" s="7" t="s">
        <v>48</v>
      </c>
      <c r="N326" s="117" t="s">
        <v>2052</v>
      </c>
      <c r="O326" s="117"/>
    </row>
    <row r="327" spans="1:15" x14ac:dyDescent="0.2">
      <c r="A327" s="73"/>
      <c r="B327" s="118"/>
      <c r="C327" s="112">
        <v>3</v>
      </c>
      <c r="D327" s="112"/>
      <c r="E327" s="51" t="s">
        <v>688</v>
      </c>
      <c r="F327" s="79"/>
      <c r="G327" s="79"/>
      <c r="H327" s="113"/>
      <c r="I327" s="112" t="s">
        <v>653</v>
      </c>
      <c r="J327" s="49" t="s">
        <v>45</v>
      </c>
      <c r="K327" s="7" t="s">
        <v>689</v>
      </c>
      <c r="L327" s="7" t="s">
        <v>690</v>
      </c>
      <c r="M327" s="7" t="s">
        <v>48</v>
      </c>
      <c r="N327" s="117" t="s">
        <v>2052</v>
      </c>
      <c r="O327" s="117"/>
    </row>
    <row r="328" spans="1:15" x14ac:dyDescent="0.2">
      <c r="A328" s="73"/>
      <c r="B328" s="118"/>
      <c r="C328" s="112">
        <v>4</v>
      </c>
      <c r="D328" s="112"/>
      <c r="E328" s="51" t="s">
        <v>691</v>
      </c>
      <c r="F328" s="79"/>
      <c r="G328" s="79"/>
      <c r="H328" s="113"/>
      <c r="I328" s="112" t="s">
        <v>653</v>
      </c>
      <c r="J328" s="49" t="s">
        <v>45</v>
      </c>
      <c r="K328" s="7" t="s">
        <v>692</v>
      </c>
      <c r="L328" s="7" t="s">
        <v>693</v>
      </c>
      <c r="M328" s="7" t="s">
        <v>47</v>
      </c>
      <c r="N328" s="117" t="s">
        <v>2052</v>
      </c>
      <c r="O328" s="117"/>
    </row>
    <row r="329" spans="1:15" x14ac:dyDescent="0.2">
      <c r="A329" s="73"/>
      <c r="B329" s="118"/>
      <c r="C329" s="112">
        <v>5</v>
      </c>
      <c r="D329" s="112"/>
      <c r="E329" s="51" t="s">
        <v>694</v>
      </c>
      <c r="F329" s="79"/>
      <c r="G329" s="79"/>
      <c r="H329" s="113"/>
      <c r="I329" s="112" t="s">
        <v>653</v>
      </c>
      <c r="J329" s="49" t="s">
        <v>45</v>
      </c>
      <c r="K329" s="7" t="s">
        <v>697</v>
      </c>
      <c r="L329" s="7" t="s">
        <v>698</v>
      </c>
      <c r="M329" s="7" t="s">
        <v>47</v>
      </c>
      <c r="N329" s="117" t="s">
        <v>2052</v>
      </c>
      <c r="O329" s="117"/>
    </row>
    <row r="330" spans="1:15" x14ac:dyDescent="0.2">
      <c r="A330" s="73"/>
      <c r="B330" s="118"/>
      <c r="C330" s="112">
        <v>6</v>
      </c>
      <c r="D330" s="112"/>
      <c r="E330" s="51" t="s">
        <v>695</v>
      </c>
      <c r="F330" s="79"/>
      <c r="G330" s="79"/>
      <c r="H330" s="113"/>
      <c r="I330" s="112" t="s">
        <v>653</v>
      </c>
      <c r="J330" s="49" t="s">
        <v>45</v>
      </c>
      <c r="K330" s="7" t="s">
        <v>700</v>
      </c>
      <c r="L330" s="7" t="s">
        <v>701</v>
      </c>
      <c r="M330" s="7" t="s">
        <v>47</v>
      </c>
      <c r="N330" s="117" t="s">
        <v>2052</v>
      </c>
      <c r="O330" s="117"/>
    </row>
    <row r="331" spans="1:15" x14ac:dyDescent="0.2">
      <c r="A331" s="73"/>
      <c r="B331" s="118"/>
      <c r="C331" s="112">
        <v>7</v>
      </c>
      <c r="D331" s="112"/>
      <c r="E331" s="51" t="s">
        <v>696</v>
      </c>
      <c r="F331" s="79"/>
      <c r="G331" s="79"/>
      <c r="H331" s="113"/>
      <c r="I331" s="112" t="s">
        <v>653</v>
      </c>
      <c r="J331" s="49" t="s">
        <v>45</v>
      </c>
      <c r="K331" s="49">
        <v>94338</v>
      </c>
      <c r="L331" s="7" t="s">
        <v>702</v>
      </c>
      <c r="M331" s="7" t="s">
        <v>47</v>
      </c>
      <c r="N331" s="117" t="s">
        <v>2052</v>
      </c>
      <c r="O331" s="117"/>
    </row>
    <row r="332" spans="1:15" x14ac:dyDescent="0.2">
      <c r="A332" s="73"/>
      <c r="B332" s="118"/>
      <c r="C332" s="112">
        <v>8</v>
      </c>
      <c r="D332" s="112"/>
      <c r="E332" s="51" t="s">
        <v>699</v>
      </c>
      <c r="F332" s="79"/>
      <c r="G332" s="79"/>
      <c r="H332" s="113"/>
      <c r="I332" s="112" t="s">
        <v>653</v>
      </c>
      <c r="J332" s="49" t="s">
        <v>45</v>
      </c>
      <c r="K332" s="49" t="s">
        <v>703</v>
      </c>
      <c r="L332" s="7" t="s">
        <v>704</v>
      </c>
      <c r="M332" s="7" t="s">
        <v>48</v>
      </c>
      <c r="N332" s="117" t="s">
        <v>2052</v>
      </c>
      <c r="O332" s="117"/>
    </row>
    <row r="333" spans="1:15" x14ac:dyDescent="0.2">
      <c r="A333" s="73"/>
      <c r="B333" s="118"/>
      <c r="C333" s="112">
        <v>9</v>
      </c>
      <c r="D333" s="112"/>
      <c r="E333" s="51" t="s">
        <v>816</v>
      </c>
      <c r="F333" s="79"/>
      <c r="G333" s="79"/>
      <c r="H333" s="113"/>
      <c r="I333" s="112" t="s">
        <v>912</v>
      </c>
      <c r="J333" s="49" t="s">
        <v>45</v>
      </c>
      <c r="K333" s="49" t="s">
        <v>817</v>
      </c>
      <c r="L333" s="7" t="s">
        <v>818</v>
      </c>
      <c r="M333" s="7" t="s">
        <v>819</v>
      </c>
      <c r="N333" s="117" t="s">
        <v>2052</v>
      </c>
      <c r="O333" s="117"/>
    </row>
    <row r="334" spans="1:15" x14ac:dyDescent="0.2">
      <c r="A334" s="73"/>
      <c r="B334" s="118"/>
      <c r="C334" s="112">
        <v>10</v>
      </c>
      <c r="D334" s="112"/>
      <c r="E334" s="51" t="s">
        <v>899</v>
      </c>
      <c r="F334" s="79"/>
      <c r="G334" s="79"/>
      <c r="H334" s="113"/>
      <c r="I334" s="112" t="s">
        <v>823</v>
      </c>
      <c r="J334" s="49" t="s">
        <v>45</v>
      </c>
      <c r="K334" s="49" t="s">
        <v>900</v>
      </c>
      <c r="L334" s="7" t="s">
        <v>901</v>
      </c>
      <c r="M334" s="7" t="s">
        <v>167</v>
      </c>
      <c r="N334" s="117" t="s">
        <v>2052</v>
      </c>
      <c r="O334" s="117"/>
    </row>
    <row r="335" spans="1:15" x14ac:dyDescent="0.2">
      <c r="A335" s="73"/>
      <c r="B335" s="118"/>
      <c r="C335" s="112">
        <v>11</v>
      </c>
      <c r="D335" s="112"/>
      <c r="E335" s="51" t="s">
        <v>1189</v>
      </c>
      <c r="F335" s="79"/>
      <c r="G335" s="79"/>
      <c r="H335" s="113"/>
      <c r="I335" s="112" t="s">
        <v>1190</v>
      </c>
      <c r="J335" s="49" t="s">
        <v>45</v>
      </c>
      <c r="K335" s="49" t="s">
        <v>1191</v>
      </c>
      <c r="L335" s="7" t="s">
        <v>1029</v>
      </c>
      <c r="M335" s="7" t="s">
        <v>48</v>
      </c>
      <c r="N335" s="117" t="s">
        <v>2052</v>
      </c>
      <c r="O335" s="117"/>
    </row>
    <row r="336" spans="1:15" x14ac:dyDescent="0.2">
      <c r="A336" s="73"/>
      <c r="B336" s="118"/>
      <c r="C336" s="112">
        <v>12</v>
      </c>
      <c r="D336" s="112"/>
      <c r="E336" s="51" t="s">
        <v>1192</v>
      </c>
      <c r="F336" s="79"/>
      <c r="G336" s="79"/>
      <c r="H336" s="113"/>
      <c r="I336" s="112" t="s">
        <v>1067</v>
      </c>
      <c r="J336" s="49" t="s">
        <v>45</v>
      </c>
      <c r="K336" s="49">
        <v>48192</v>
      </c>
      <c r="L336" s="7" t="s">
        <v>1193</v>
      </c>
      <c r="M336" s="7" t="s">
        <v>48</v>
      </c>
      <c r="N336" s="117" t="s">
        <v>2052</v>
      </c>
      <c r="O336" s="117"/>
    </row>
    <row r="337" spans="1:15" x14ac:dyDescent="0.2">
      <c r="A337" s="73"/>
      <c r="B337" s="118"/>
      <c r="C337" s="112">
        <v>13</v>
      </c>
      <c r="D337" s="112"/>
      <c r="E337" s="51" t="s">
        <v>766</v>
      </c>
      <c r="F337" s="79"/>
      <c r="G337" s="79"/>
      <c r="H337" s="113"/>
      <c r="I337" s="112" t="s">
        <v>1153</v>
      </c>
      <c r="J337" s="49" t="s">
        <v>45</v>
      </c>
      <c r="K337" s="49" t="s">
        <v>1194</v>
      </c>
      <c r="L337" s="7" t="s">
        <v>1195</v>
      </c>
      <c r="M337" s="7" t="s">
        <v>175</v>
      </c>
      <c r="N337" s="117" t="s">
        <v>2052</v>
      </c>
      <c r="O337" s="117"/>
    </row>
    <row r="338" spans="1:15" x14ac:dyDescent="0.2">
      <c r="A338" s="73"/>
      <c r="B338" s="118"/>
      <c r="C338" s="112">
        <v>14</v>
      </c>
      <c r="D338" s="112"/>
      <c r="E338" s="51" t="s">
        <v>1196</v>
      </c>
      <c r="F338" s="117"/>
      <c r="G338" s="113"/>
      <c r="H338" s="113"/>
      <c r="I338" s="112" t="s">
        <v>1067</v>
      </c>
      <c r="J338" s="49" t="s">
        <v>45</v>
      </c>
      <c r="K338" s="49">
        <v>44559</v>
      </c>
      <c r="L338" s="7" t="s">
        <v>525</v>
      </c>
      <c r="M338" s="7" t="s">
        <v>48</v>
      </c>
      <c r="N338" s="117" t="s">
        <v>2052</v>
      </c>
      <c r="O338" s="117"/>
    </row>
    <row r="339" spans="1:15" x14ac:dyDescent="0.2">
      <c r="A339" s="73"/>
      <c r="B339" s="118"/>
      <c r="C339" s="112">
        <v>15</v>
      </c>
      <c r="D339" s="112"/>
      <c r="E339" s="51" t="s">
        <v>1197</v>
      </c>
      <c r="F339" s="79"/>
      <c r="G339" s="79"/>
      <c r="H339" s="113"/>
      <c r="I339" s="112" t="s">
        <v>1067</v>
      </c>
      <c r="J339" s="49" t="s">
        <v>45</v>
      </c>
      <c r="K339" s="49" t="s">
        <v>1198</v>
      </c>
      <c r="L339" s="7" t="s">
        <v>1023</v>
      </c>
      <c r="M339" s="7" t="s">
        <v>48</v>
      </c>
      <c r="N339" s="117" t="s">
        <v>2052</v>
      </c>
      <c r="O339" s="117"/>
    </row>
    <row r="340" spans="1:15" x14ac:dyDescent="0.2">
      <c r="A340" s="73"/>
      <c r="B340" s="118"/>
      <c r="C340" s="112">
        <v>16</v>
      </c>
      <c r="D340" s="112"/>
      <c r="E340" s="51" t="s">
        <v>1199</v>
      </c>
      <c r="F340" s="79"/>
      <c r="G340" s="79"/>
      <c r="H340" s="113"/>
      <c r="I340" s="112" t="s">
        <v>1067</v>
      </c>
      <c r="J340" s="49" t="s">
        <v>45</v>
      </c>
      <c r="K340" s="49" t="s">
        <v>1200</v>
      </c>
      <c r="L340" s="7" t="s">
        <v>1201</v>
      </c>
      <c r="M340" s="7" t="s">
        <v>51</v>
      </c>
      <c r="N340" s="117" t="s">
        <v>2052</v>
      </c>
      <c r="O340" s="117"/>
    </row>
    <row r="341" spans="1:15" x14ac:dyDescent="0.2">
      <c r="A341" s="73"/>
      <c r="B341" s="118"/>
      <c r="C341" s="112">
        <v>17</v>
      </c>
      <c r="D341" s="112"/>
      <c r="E341" s="51" t="s">
        <v>1202</v>
      </c>
      <c r="F341" s="79"/>
      <c r="G341" s="79"/>
      <c r="H341" s="113"/>
      <c r="I341" s="112" t="s">
        <v>1067</v>
      </c>
      <c r="J341" s="49" t="s">
        <v>45</v>
      </c>
      <c r="K341" s="49" t="s">
        <v>1203</v>
      </c>
      <c r="L341" s="7" t="s">
        <v>1204</v>
      </c>
      <c r="M341" s="7" t="s">
        <v>48</v>
      </c>
      <c r="N341" s="117" t="s">
        <v>2052</v>
      </c>
      <c r="O341" s="117"/>
    </row>
    <row r="342" spans="1:15" x14ac:dyDescent="0.2">
      <c r="A342" s="73"/>
      <c r="B342" s="118"/>
      <c r="C342" s="112">
        <v>18</v>
      </c>
      <c r="D342" s="112"/>
      <c r="E342" s="51" t="s">
        <v>1205</v>
      </c>
      <c r="F342" s="79"/>
      <c r="G342" s="79"/>
      <c r="H342" s="113"/>
      <c r="I342" s="112" t="s">
        <v>1067</v>
      </c>
      <c r="J342" s="49" t="s">
        <v>45</v>
      </c>
      <c r="K342" s="49" t="s">
        <v>1206</v>
      </c>
      <c r="L342" s="7" t="s">
        <v>1029</v>
      </c>
      <c r="M342" s="7" t="s">
        <v>48</v>
      </c>
      <c r="N342" s="117" t="s">
        <v>2052</v>
      </c>
      <c r="O342" s="117"/>
    </row>
    <row r="343" spans="1:15" x14ac:dyDescent="0.2">
      <c r="A343" s="73"/>
      <c r="B343" s="118"/>
      <c r="C343" s="112">
        <v>19</v>
      </c>
      <c r="D343" s="112"/>
      <c r="E343" s="51" t="s">
        <v>1207</v>
      </c>
      <c r="F343" s="79"/>
      <c r="G343" s="79"/>
      <c r="H343" s="113"/>
      <c r="I343" s="112" t="s">
        <v>1079</v>
      </c>
      <c r="J343" s="49" t="s">
        <v>45</v>
      </c>
      <c r="K343" s="49">
        <v>97844</v>
      </c>
      <c r="L343" s="7" t="s">
        <v>1029</v>
      </c>
      <c r="M343" s="7" t="s">
        <v>167</v>
      </c>
      <c r="N343" s="117" t="s">
        <v>2052</v>
      </c>
      <c r="O343" s="117"/>
    </row>
    <row r="344" spans="1:15" x14ac:dyDescent="0.2">
      <c r="A344" s="73"/>
      <c r="B344" s="118"/>
      <c r="C344" s="112">
        <v>20</v>
      </c>
      <c r="D344" s="112"/>
      <c r="E344" s="51" t="s">
        <v>1208</v>
      </c>
      <c r="F344" s="79"/>
      <c r="G344" s="79"/>
      <c r="H344" s="113"/>
      <c r="I344" s="112" t="s">
        <v>1209</v>
      </c>
      <c r="J344" s="49" t="s">
        <v>45</v>
      </c>
      <c r="K344" s="49">
        <v>46874</v>
      </c>
      <c r="L344" s="7" t="s">
        <v>1210</v>
      </c>
      <c r="M344" s="7" t="s">
        <v>48</v>
      </c>
      <c r="N344" s="117" t="s">
        <v>2052</v>
      </c>
      <c r="O344" s="117"/>
    </row>
    <row r="345" spans="1:15" x14ac:dyDescent="0.2">
      <c r="A345" s="73"/>
      <c r="B345" s="118"/>
      <c r="C345" s="112">
        <v>21</v>
      </c>
      <c r="D345" s="112"/>
      <c r="E345" s="51" t="s">
        <v>1694</v>
      </c>
      <c r="F345" s="79"/>
      <c r="G345" s="79"/>
      <c r="H345" s="113"/>
      <c r="I345" s="112" t="s">
        <v>1617</v>
      </c>
      <c r="J345" s="49" t="s">
        <v>45</v>
      </c>
      <c r="K345" s="49" t="s">
        <v>1881</v>
      </c>
      <c r="L345" s="7" t="s">
        <v>1124</v>
      </c>
      <c r="M345" s="7" t="s">
        <v>1792</v>
      </c>
      <c r="N345" s="117" t="s">
        <v>2052</v>
      </c>
      <c r="O345" s="117"/>
    </row>
    <row r="346" spans="1:15" x14ac:dyDescent="0.2">
      <c r="A346" s="73"/>
      <c r="B346" s="118"/>
      <c r="C346" s="112">
        <v>22</v>
      </c>
      <c r="D346" s="112"/>
      <c r="E346" s="51" t="s">
        <v>1695</v>
      </c>
      <c r="F346" s="79"/>
      <c r="G346" s="79"/>
      <c r="H346" s="113"/>
      <c r="I346" s="112" t="s">
        <v>1616</v>
      </c>
      <c r="J346" s="49" t="s">
        <v>45</v>
      </c>
      <c r="K346" s="49" t="s">
        <v>1839</v>
      </c>
      <c r="L346" s="7" t="s">
        <v>584</v>
      </c>
      <c r="M346" s="7" t="s">
        <v>1840</v>
      </c>
      <c r="N346" s="117" t="s">
        <v>2052</v>
      </c>
      <c r="O346" s="117"/>
    </row>
    <row r="347" spans="1:15" x14ac:dyDescent="0.2">
      <c r="A347" s="73"/>
      <c r="B347" s="118"/>
      <c r="C347" s="112">
        <v>23</v>
      </c>
      <c r="D347" s="112"/>
      <c r="E347" s="51" t="s">
        <v>1696</v>
      </c>
      <c r="F347" s="79"/>
      <c r="G347" s="79"/>
      <c r="H347" s="113"/>
      <c r="I347" s="112" t="s">
        <v>1603</v>
      </c>
      <c r="J347" s="49" t="s">
        <v>45</v>
      </c>
      <c r="K347" s="49">
        <v>47345</v>
      </c>
      <c r="L347" s="7" t="s">
        <v>1882</v>
      </c>
      <c r="M347" s="7" t="s">
        <v>1792</v>
      </c>
      <c r="N347" s="117" t="s">
        <v>2052</v>
      </c>
      <c r="O347" s="117"/>
    </row>
    <row r="348" spans="1:15" x14ac:dyDescent="0.2">
      <c r="A348" s="73"/>
      <c r="B348" s="118"/>
      <c r="C348" s="112">
        <v>24</v>
      </c>
      <c r="D348" s="112"/>
      <c r="E348" s="51" t="s">
        <v>1697</v>
      </c>
      <c r="F348" s="79"/>
      <c r="G348" s="79"/>
      <c r="H348" s="113"/>
      <c r="I348" s="112" t="s">
        <v>1617</v>
      </c>
      <c r="J348" s="49" t="s">
        <v>45</v>
      </c>
      <c r="K348" s="49" t="s">
        <v>1883</v>
      </c>
      <c r="L348" s="7" t="s">
        <v>1879</v>
      </c>
      <c r="M348" s="7" t="s">
        <v>1792</v>
      </c>
      <c r="N348" s="117" t="s">
        <v>2052</v>
      </c>
      <c r="O348" s="117"/>
    </row>
    <row r="349" spans="1:15" x14ac:dyDescent="0.2">
      <c r="A349" s="73"/>
      <c r="B349" s="118"/>
      <c r="C349" s="112">
        <v>25</v>
      </c>
      <c r="D349" s="112"/>
      <c r="E349" s="51" t="s">
        <v>1698</v>
      </c>
      <c r="F349" s="79"/>
      <c r="G349" s="79"/>
      <c r="H349" s="113"/>
      <c r="I349" s="112" t="s">
        <v>1617</v>
      </c>
      <c r="J349" s="49" t="s">
        <v>45</v>
      </c>
      <c r="K349" s="49">
        <v>46629</v>
      </c>
      <c r="L349" s="7" t="s">
        <v>1870</v>
      </c>
      <c r="M349" s="7" t="s">
        <v>1792</v>
      </c>
      <c r="N349" s="117" t="s">
        <v>2052</v>
      </c>
      <c r="O349" s="117"/>
    </row>
    <row r="350" spans="1:15" x14ac:dyDescent="0.2">
      <c r="A350" s="73"/>
      <c r="B350" s="118"/>
      <c r="C350" s="112">
        <v>26</v>
      </c>
      <c r="D350" s="112"/>
      <c r="E350" s="51" t="s">
        <v>1699</v>
      </c>
      <c r="F350" s="79"/>
      <c r="G350" s="79"/>
      <c r="H350" s="113"/>
      <c r="I350" s="112" t="s">
        <v>1617</v>
      </c>
      <c r="J350" s="49" t="s">
        <v>45</v>
      </c>
      <c r="K350" s="49" t="s">
        <v>1871</v>
      </c>
      <c r="L350" s="7" t="s">
        <v>1387</v>
      </c>
      <c r="M350" s="7" t="s">
        <v>1792</v>
      </c>
      <c r="N350" s="117" t="s">
        <v>2052</v>
      </c>
      <c r="O350" s="117"/>
    </row>
    <row r="351" spans="1:15" x14ac:dyDescent="0.2">
      <c r="A351" s="73"/>
      <c r="B351" s="118"/>
      <c r="C351" s="112">
        <v>27</v>
      </c>
      <c r="D351" s="112"/>
      <c r="E351" s="51" t="s">
        <v>1675</v>
      </c>
      <c r="F351" s="79"/>
      <c r="G351" s="79"/>
      <c r="H351" s="113"/>
      <c r="I351" s="112" t="s">
        <v>1617</v>
      </c>
      <c r="J351" s="49" t="s">
        <v>45</v>
      </c>
      <c r="K351" s="49" t="s">
        <v>1825</v>
      </c>
      <c r="L351" s="7" t="s">
        <v>1826</v>
      </c>
      <c r="M351" s="7" t="s">
        <v>1367</v>
      </c>
      <c r="N351" s="117" t="s">
        <v>2052</v>
      </c>
      <c r="O351" s="117"/>
    </row>
    <row r="352" spans="1:15" x14ac:dyDescent="0.2">
      <c r="A352" s="73"/>
      <c r="B352" s="118"/>
      <c r="C352" s="112">
        <v>28</v>
      </c>
      <c r="D352" s="112"/>
      <c r="E352" s="51" t="s">
        <v>1700</v>
      </c>
      <c r="F352" s="79"/>
      <c r="G352" s="79"/>
      <c r="H352" s="113"/>
      <c r="I352" s="112" t="s">
        <v>1617</v>
      </c>
      <c r="J352" s="49" t="s">
        <v>45</v>
      </c>
      <c r="K352" s="49" t="s">
        <v>1843</v>
      </c>
      <c r="L352" s="7" t="s">
        <v>589</v>
      </c>
      <c r="M352" s="7" t="s">
        <v>1792</v>
      </c>
      <c r="N352" s="117" t="s">
        <v>2052</v>
      </c>
      <c r="O352" s="117"/>
    </row>
    <row r="353" spans="1:15" x14ac:dyDescent="0.2">
      <c r="A353" s="73"/>
      <c r="B353" s="118"/>
      <c r="C353" s="112">
        <v>29</v>
      </c>
      <c r="D353" s="112"/>
      <c r="E353" s="51" t="s">
        <v>1701</v>
      </c>
      <c r="F353" s="79"/>
      <c r="G353" s="79"/>
      <c r="H353" s="113"/>
      <c r="I353" s="112" t="s">
        <v>1671</v>
      </c>
      <c r="J353" s="49" t="s">
        <v>45</v>
      </c>
      <c r="K353" s="49" t="s">
        <v>1845</v>
      </c>
      <c r="L353" s="7" t="s">
        <v>743</v>
      </c>
      <c r="M353" s="7" t="s">
        <v>1792</v>
      </c>
      <c r="N353" s="117" t="s">
        <v>2052</v>
      </c>
      <c r="O353" s="117"/>
    </row>
    <row r="354" spans="1:15" x14ac:dyDescent="0.2">
      <c r="A354" s="72"/>
      <c r="B354" s="114"/>
      <c r="C354" s="112">
        <v>30</v>
      </c>
      <c r="D354" s="112"/>
      <c r="E354" s="51" t="s">
        <v>1702</v>
      </c>
      <c r="F354" s="79"/>
      <c r="G354" s="79"/>
      <c r="H354" s="113"/>
      <c r="I354" s="112" t="s">
        <v>1671</v>
      </c>
      <c r="J354" s="49" t="s">
        <v>45</v>
      </c>
      <c r="K354" s="49" t="s">
        <v>1892</v>
      </c>
      <c r="L354" s="7" t="s">
        <v>1893</v>
      </c>
      <c r="M354" s="7" t="s">
        <v>51</v>
      </c>
      <c r="N354" s="117" t="s">
        <v>2052</v>
      </c>
      <c r="O354" s="117"/>
    </row>
    <row r="355" spans="1:15" ht="15.75" x14ac:dyDescent="0.2">
      <c r="A355" s="84" t="s">
        <v>82</v>
      </c>
      <c r="B355" s="85"/>
      <c r="C355" s="85"/>
      <c r="D355" s="85"/>
      <c r="E355" s="85"/>
      <c r="F355" s="85"/>
      <c r="G355" s="131"/>
      <c r="H355" s="113"/>
      <c r="I355" s="86"/>
      <c r="J355" s="190" t="s">
        <v>152</v>
      </c>
      <c r="K355" s="190"/>
      <c r="L355" s="190"/>
      <c r="M355" s="190"/>
      <c r="N355" s="8"/>
      <c r="O355" s="8"/>
    </row>
    <row r="356" spans="1:15" ht="15.75" x14ac:dyDescent="0.2">
      <c r="A356" s="3" t="s">
        <v>15</v>
      </c>
      <c r="B356" s="3"/>
      <c r="C356" s="119" t="s">
        <v>12</v>
      </c>
      <c r="D356" s="119"/>
      <c r="E356" s="5" t="s">
        <v>14</v>
      </c>
      <c r="F356" s="121"/>
      <c r="G356" s="132"/>
      <c r="H356" s="113"/>
      <c r="I356" s="119" t="s">
        <v>8</v>
      </c>
      <c r="J356" s="4" t="s">
        <v>44</v>
      </c>
      <c r="K356" s="4" t="s">
        <v>41</v>
      </c>
      <c r="L356" s="5" t="s">
        <v>42</v>
      </c>
      <c r="M356" s="121" t="s">
        <v>43</v>
      </c>
      <c r="N356" s="119" t="s">
        <v>91</v>
      </c>
      <c r="O356" s="119" t="s">
        <v>1477</v>
      </c>
    </row>
    <row r="357" spans="1:15" ht="30" x14ac:dyDescent="0.2">
      <c r="A357" s="96" t="s">
        <v>18</v>
      </c>
      <c r="B357" s="60"/>
      <c r="C357" s="95">
        <v>1</v>
      </c>
      <c r="D357" s="124"/>
      <c r="E357" s="71" t="s">
        <v>1127</v>
      </c>
      <c r="F357" s="113"/>
      <c r="G357" s="113"/>
      <c r="H357" s="113"/>
      <c r="I357" s="95" t="s">
        <v>580</v>
      </c>
      <c r="J357" s="49" t="s">
        <v>45</v>
      </c>
      <c r="K357" s="6" t="s">
        <v>469</v>
      </c>
      <c r="L357" s="49" t="s">
        <v>470</v>
      </c>
      <c r="M357" s="49" t="s">
        <v>48</v>
      </c>
      <c r="N357" s="182" t="s">
        <v>2052</v>
      </c>
      <c r="O357" s="182"/>
    </row>
    <row r="358" spans="1:15" ht="15.75" x14ac:dyDescent="0.25">
      <c r="A358" s="108"/>
      <c r="B358" s="66"/>
      <c r="C358" s="98"/>
      <c r="D358" s="125"/>
      <c r="E358" s="72"/>
      <c r="F358" s="114"/>
      <c r="G358" s="118"/>
      <c r="H358" s="113"/>
      <c r="I358" s="94"/>
      <c r="J358" s="49" t="s">
        <v>164</v>
      </c>
      <c r="K358" s="6" t="s">
        <v>471</v>
      </c>
      <c r="L358" s="49" t="s">
        <v>472</v>
      </c>
      <c r="M358" s="49" t="s">
        <v>48</v>
      </c>
      <c r="N358" s="182"/>
      <c r="O358" s="182"/>
    </row>
    <row r="359" spans="1:15" x14ac:dyDescent="0.2">
      <c r="A359" s="108"/>
      <c r="B359" s="66"/>
      <c r="C359" s="95">
        <v>2</v>
      </c>
      <c r="D359" s="124"/>
      <c r="E359" s="71" t="s">
        <v>1592</v>
      </c>
      <c r="F359" s="113"/>
      <c r="G359" s="113"/>
      <c r="H359" s="113"/>
      <c r="I359" s="90" t="s">
        <v>1586</v>
      </c>
      <c r="J359" s="49" t="s">
        <v>45</v>
      </c>
      <c r="K359" s="6" t="s">
        <v>1593</v>
      </c>
      <c r="L359" s="49" t="s">
        <v>1594</v>
      </c>
      <c r="M359" s="49" t="s">
        <v>95</v>
      </c>
      <c r="N359" s="188" t="s">
        <v>2052</v>
      </c>
      <c r="O359" s="182"/>
    </row>
    <row r="360" spans="1:15" ht="15.75" x14ac:dyDescent="0.25">
      <c r="A360" s="97"/>
      <c r="B360" s="61"/>
      <c r="C360" s="98"/>
      <c r="D360" s="125"/>
      <c r="E360" s="72"/>
      <c r="F360" s="113"/>
      <c r="G360" s="113"/>
      <c r="H360" s="113"/>
      <c r="I360" s="94"/>
      <c r="J360" s="49" t="s">
        <v>46</v>
      </c>
      <c r="K360" s="6" t="s">
        <v>1593</v>
      </c>
      <c r="L360" s="6" t="s">
        <v>1595</v>
      </c>
      <c r="M360" s="49" t="s">
        <v>95</v>
      </c>
      <c r="N360" s="188"/>
      <c r="O360" s="182"/>
    </row>
    <row r="361" spans="1:15" ht="30" x14ac:dyDescent="0.2">
      <c r="A361" s="96" t="s">
        <v>22</v>
      </c>
      <c r="B361" s="60"/>
      <c r="C361" s="95">
        <v>1</v>
      </c>
      <c r="D361" s="124"/>
      <c r="E361" s="71" t="s">
        <v>1533</v>
      </c>
      <c r="F361" s="113"/>
      <c r="G361" s="113"/>
      <c r="H361" s="113"/>
      <c r="I361" s="95" t="s">
        <v>1534</v>
      </c>
      <c r="J361" s="49" t="s">
        <v>45</v>
      </c>
      <c r="K361" s="10" t="s">
        <v>1535</v>
      </c>
      <c r="L361" s="49" t="s">
        <v>1536</v>
      </c>
      <c r="M361" s="49" t="s">
        <v>47</v>
      </c>
      <c r="N361" s="182" t="s">
        <v>2052</v>
      </c>
      <c r="O361" s="182"/>
    </row>
    <row r="362" spans="1:15" ht="15.75" x14ac:dyDescent="0.25">
      <c r="A362" s="97"/>
      <c r="B362" s="61"/>
      <c r="C362" s="98"/>
      <c r="D362" s="125"/>
      <c r="E362" s="72"/>
      <c r="F362" s="114"/>
      <c r="G362" s="118"/>
      <c r="H362" s="113"/>
      <c r="I362" s="94"/>
      <c r="J362" s="49" t="s">
        <v>164</v>
      </c>
      <c r="K362" s="10" t="s">
        <v>1535</v>
      </c>
      <c r="L362" s="49" t="s">
        <v>1536</v>
      </c>
      <c r="M362" s="49" t="s">
        <v>47</v>
      </c>
      <c r="N362" s="182"/>
      <c r="O362" s="182"/>
    </row>
    <row r="363" spans="1:15" x14ac:dyDescent="0.2">
      <c r="A363" s="71" t="s">
        <v>21</v>
      </c>
      <c r="B363" s="128"/>
      <c r="C363" s="95">
        <v>1</v>
      </c>
      <c r="D363" s="124"/>
      <c r="E363" s="71" t="s">
        <v>1906</v>
      </c>
      <c r="F363" s="113"/>
      <c r="G363" s="113"/>
      <c r="H363" s="113"/>
      <c r="I363" s="95" t="s">
        <v>1907</v>
      </c>
      <c r="J363" s="49" t="s">
        <v>45</v>
      </c>
      <c r="K363" s="7" t="s">
        <v>1908</v>
      </c>
      <c r="L363" s="49" t="s">
        <v>1798</v>
      </c>
      <c r="M363" s="49" t="s">
        <v>1367</v>
      </c>
      <c r="N363" s="182" t="s">
        <v>2052</v>
      </c>
      <c r="O363" s="114"/>
    </row>
    <row r="364" spans="1:15" ht="15.75" x14ac:dyDescent="0.25">
      <c r="A364" s="73"/>
      <c r="B364" s="63"/>
      <c r="C364" s="98"/>
      <c r="D364" s="125"/>
      <c r="E364" s="72"/>
      <c r="F364" s="114"/>
      <c r="G364" s="118"/>
      <c r="H364" s="113"/>
      <c r="I364" s="94"/>
      <c r="J364" s="49" t="s">
        <v>164</v>
      </c>
      <c r="K364" s="222" t="s">
        <v>109</v>
      </c>
      <c r="L364" s="223"/>
      <c r="M364" s="49" t="s">
        <v>1367</v>
      </c>
      <c r="N364" s="182"/>
      <c r="O364" s="114"/>
    </row>
    <row r="365" spans="1:15" x14ac:dyDescent="0.2">
      <c r="A365" s="73"/>
      <c r="B365" s="63"/>
      <c r="C365" s="95">
        <v>2</v>
      </c>
      <c r="D365" s="124"/>
      <c r="E365" s="71" t="s">
        <v>2005</v>
      </c>
      <c r="F365" s="113"/>
      <c r="G365" s="113"/>
      <c r="H365" s="113"/>
      <c r="I365" s="95" t="s">
        <v>2006</v>
      </c>
      <c r="J365" s="49" t="s">
        <v>45</v>
      </c>
      <c r="K365" s="10" t="s">
        <v>2007</v>
      </c>
      <c r="L365" s="49" t="s">
        <v>1304</v>
      </c>
      <c r="M365" s="49" t="s">
        <v>1367</v>
      </c>
      <c r="N365" s="182" t="s">
        <v>2052</v>
      </c>
      <c r="O365" s="114"/>
    </row>
    <row r="366" spans="1:15" ht="15.75" x14ac:dyDescent="0.25">
      <c r="A366" s="72"/>
      <c r="B366" s="129"/>
      <c r="C366" s="98"/>
      <c r="D366" s="125"/>
      <c r="E366" s="72"/>
      <c r="F366" s="114"/>
      <c r="G366" s="118"/>
      <c r="H366" s="113"/>
      <c r="I366" s="94"/>
      <c r="J366" s="49" t="s">
        <v>164</v>
      </c>
      <c r="K366" s="10" t="s">
        <v>2008</v>
      </c>
      <c r="L366" s="49" t="s">
        <v>2009</v>
      </c>
      <c r="M366" s="49" t="s">
        <v>51</v>
      </c>
      <c r="N366" s="182"/>
      <c r="O366" s="114"/>
    </row>
    <row r="367" spans="1:15" x14ac:dyDescent="0.2">
      <c r="A367" s="95" t="s">
        <v>519</v>
      </c>
      <c r="B367" s="124"/>
      <c r="C367" s="112">
        <v>1</v>
      </c>
      <c r="D367" s="112"/>
      <c r="E367" s="15" t="s">
        <v>711</v>
      </c>
      <c r="F367" s="79"/>
      <c r="G367" s="79"/>
      <c r="H367" s="113"/>
      <c r="I367" s="120" t="s">
        <v>653</v>
      </c>
      <c r="J367" s="15" t="s">
        <v>45</v>
      </c>
      <c r="K367" s="15" t="s">
        <v>713</v>
      </c>
      <c r="L367" s="16" t="s">
        <v>714</v>
      </c>
      <c r="M367" s="49" t="s">
        <v>48</v>
      </c>
      <c r="N367" s="117" t="s">
        <v>2052</v>
      </c>
      <c r="O367" s="117"/>
    </row>
    <row r="368" spans="1:15" x14ac:dyDescent="0.2">
      <c r="A368" s="103"/>
      <c r="B368" s="65"/>
      <c r="C368" s="112">
        <v>2</v>
      </c>
      <c r="D368" s="112"/>
      <c r="E368" s="15" t="s">
        <v>712</v>
      </c>
      <c r="F368" s="79"/>
      <c r="G368" s="79"/>
      <c r="H368" s="113"/>
      <c r="I368" s="120" t="s">
        <v>653</v>
      </c>
      <c r="J368" s="15" t="s">
        <v>45</v>
      </c>
      <c r="K368" s="15" t="s">
        <v>715</v>
      </c>
      <c r="L368" s="16" t="s">
        <v>716</v>
      </c>
      <c r="M368" s="49" t="s">
        <v>51</v>
      </c>
      <c r="N368" s="117" t="s">
        <v>2052</v>
      </c>
      <c r="O368" s="117"/>
    </row>
    <row r="369" spans="1:15" x14ac:dyDescent="0.2">
      <c r="A369" s="103"/>
      <c r="B369" s="65"/>
      <c r="C369" s="112">
        <v>3</v>
      </c>
      <c r="D369" s="112"/>
      <c r="E369" s="15" t="s">
        <v>959</v>
      </c>
      <c r="F369" s="79"/>
      <c r="G369" s="79"/>
      <c r="H369" s="113"/>
      <c r="I369" s="120" t="s">
        <v>823</v>
      </c>
      <c r="J369" s="15" t="s">
        <v>45</v>
      </c>
      <c r="K369" s="15" t="s">
        <v>839</v>
      </c>
      <c r="L369" s="16" t="s">
        <v>840</v>
      </c>
      <c r="M369" s="49" t="s">
        <v>51</v>
      </c>
      <c r="N369" s="117" t="s">
        <v>2052</v>
      </c>
      <c r="O369" s="117"/>
    </row>
    <row r="370" spans="1:15" x14ac:dyDescent="0.2">
      <c r="A370" s="103"/>
      <c r="B370" s="65"/>
      <c r="C370" s="112">
        <v>4</v>
      </c>
      <c r="D370" s="112"/>
      <c r="E370" s="15" t="s">
        <v>1231</v>
      </c>
      <c r="F370" s="79"/>
      <c r="G370" s="79"/>
      <c r="H370" s="113"/>
      <c r="I370" s="120" t="s">
        <v>1218</v>
      </c>
      <c r="J370" s="15" t="s">
        <v>45</v>
      </c>
      <c r="K370" s="16">
        <v>78729</v>
      </c>
      <c r="L370" s="16" t="s">
        <v>1232</v>
      </c>
      <c r="M370" s="49" t="s">
        <v>167</v>
      </c>
      <c r="N370" s="117" t="s">
        <v>2052</v>
      </c>
      <c r="O370" s="117"/>
    </row>
    <row r="371" spans="1:15" x14ac:dyDescent="0.2">
      <c r="A371" s="103"/>
      <c r="B371" s="65"/>
      <c r="C371" s="112">
        <v>5</v>
      </c>
      <c r="D371" s="112"/>
      <c r="E371" s="15" t="s">
        <v>1233</v>
      </c>
      <c r="F371" s="79"/>
      <c r="G371" s="79"/>
      <c r="H371" s="113"/>
      <c r="I371" s="120" t="s">
        <v>1067</v>
      </c>
      <c r="J371" s="15" t="s">
        <v>45</v>
      </c>
      <c r="K371" s="16">
        <v>76985</v>
      </c>
      <c r="L371" s="16" t="s">
        <v>1234</v>
      </c>
      <c r="M371" s="49" t="s">
        <v>167</v>
      </c>
      <c r="N371" s="117" t="s">
        <v>2052</v>
      </c>
      <c r="O371" s="117"/>
    </row>
    <row r="372" spans="1:15" x14ac:dyDescent="0.2">
      <c r="A372" s="103"/>
      <c r="B372" s="65"/>
      <c r="C372" s="112">
        <v>6</v>
      </c>
      <c r="D372" s="112"/>
      <c r="E372" s="15" t="s">
        <v>1235</v>
      </c>
      <c r="F372" s="80"/>
      <c r="G372" s="80"/>
      <c r="H372" s="113"/>
      <c r="I372" s="120" t="s">
        <v>1067</v>
      </c>
      <c r="J372" s="15" t="s">
        <v>45</v>
      </c>
      <c r="K372" s="16" t="s">
        <v>1236</v>
      </c>
      <c r="L372" s="16" t="s">
        <v>1237</v>
      </c>
      <c r="M372" s="49" t="s">
        <v>51</v>
      </c>
      <c r="N372" s="117" t="s">
        <v>2052</v>
      </c>
      <c r="O372" s="117"/>
    </row>
    <row r="373" spans="1:15" x14ac:dyDescent="0.2">
      <c r="A373" s="103"/>
      <c r="B373" s="65"/>
      <c r="C373" s="112">
        <v>7</v>
      </c>
      <c r="D373" s="112"/>
      <c r="E373" s="32" t="s">
        <v>1703</v>
      </c>
      <c r="F373" s="79"/>
      <c r="G373" s="79"/>
      <c r="H373" s="113"/>
      <c r="I373" s="120" t="s">
        <v>1617</v>
      </c>
      <c r="J373" s="15" t="s">
        <v>45</v>
      </c>
      <c r="K373" s="16" t="s">
        <v>1789</v>
      </c>
      <c r="L373" s="16" t="s">
        <v>1152</v>
      </c>
      <c r="M373" s="49" t="s">
        <v>48</v>
      </c>
      <c r="N373" s="117" t="s">
        <v>2052</v>
      </c>
      <c r="O373" s="117"/>
    </row>
    <row r="374" spans="1:15" x14ac:dyDescent="0.2">
      <c r="A374" s="103"/>
      <c r="B374" s="65"/>
      <c r="C374" s="112">
        <v>8</v>
      </c>
      <c r="D374" s="112"/>
      <c r="E374" s="32" t="s">
        <v>1704</v>
      </c>
      <c r="F374" s="79"/>
      <c r="G374" s="79"/>
      <c r="H374" s="113"/>
      <c r="I374" s="120" t="s">
        <v>1617</v>
      </c>
      <c r="J374" s="15" t="s">
        <v>45</v>
      </c>
      <c r="K374" s="16" t="s">
        <v>1818</v>
      </c>
      <c r="L374" s="16" t="s">
        <v>1819</v>
      </c>
      <c r="M374" s="49" t="s">
        <v>1792</v>
      </c>
      <c r="N374" s="117" t="s">
        <v>2052</v>
      </c>
      <c r="O374" s="117"/>
    </row>
    <row r="375" spans="1:15" x14ac:dyDescent="0.2">
      <c r="A375" s="98"/>
      <c r="B375" s="125"/>
      <c r="C375" s="112">
        <v>9</v>
      </c>
      <c r="D375" s="112"/>
      <c r="E375" s="32" t="s">
        <v>1705</v>
      </c>
      <c r="F375" s="79"/>
      <c r="G375" s="79"/>
      <c r="H375" s="113"/>
      <c r="I375" s="120" t="s">
        <v>1610</v>
      </c>
      <c r="J375" s="15" t="s">
        <v>45</v>
      </c>
      <c r="K375" s="16" t="s">
        <v>1858</v>
      </c>
      <c r="L375" s="16" t="s">
        <v>1859</v>
      </c>
      <c r="M375" s="49" t="s">
        <v>1792</v>
      </c>
      <c r="N375" s="117" t="s">
        <v>2052</v>
      </c>
      <c r="O375" s="117"/>
    </row>
    <row r="376" spans="1:15" ht="15.75" x14ac:dyDescent="0.2">
      <c r="A376" s="84" t="s">
        <v>151</v>
      </c>
      <c r="B376" s="85"/>
      <c r="C376" s="85"/>
      <c r="D376" s="85"/>
      <c r="E376" s="85"/>
      <c r="F376" s="85"/>
      <c r="G376" s="131"/>
      <c r="H376" s="113"/>
      <c r="I376" s="86"/>
      <c r="J376" s="190" t="s">
        <v>152</v>
      </c>
      <c r="K376" s="190"/>
      <c r="L376" s="190"/>
      <c r="M376" s="190"/>
      <c r="N376" s="119"/>
      <c r="O376" s="119"/>
    </row>
    <row r="377" spans="1:15" ht="15.75" x14ac:dyDescent="0.25">
      <c r="A377" s="3" t="s">
        <v>15</v>
      </c>
      <c r="B377" s="3"/>
      <c r="C377" s="119" t="s">
        <v>12</v>
      </c>
      <c r="D377" s="119"/>
      <c r="E377" s="5" t="s">
        <v>14</v>
      </c>
      <c r="F377" s="148"/>
      <c r="G377" s="150"/>
      <c r="H377" s="150"/>
      <c r="I377" s="119" t="s">
        <v>8</v>
      </c>
      <c r="J377" s="4" t="s">
        <v>44</v>
      </c>
      <c r="K377" s="4" t="s">
        <v>41</v>
      </c>
      <c r="L377" s="5" t="s">
        <v>42</v>
      </c>
      <c r="M377" s="3" t="s">
        <v>43</v>
      </c>
      <c r="N377" s="119" t="s">
        <v>91</v>
      </c>
      <c r="O377" s="119" t="s">
        <v>1477</v>
      </c>
    </row>
    <row r="378" spans="1:15" ht="15.75" x14ac:dyDescent="0.25">
      <c r="A378" s="71" t="s">
        <v>18</v>
      </c>
      <c r="B378" s="128"/>
      <c r="C378" s="95">
        <v>1</v>
      </c>
      <c r="D378" s="124"/>
      <c r="E378" s="71" t="s">
        <v>1572</v>
      </c>
      <c r="F378" t="s">
        <v>2139</v>
      </c>
      <c r="G378" s="150"/>
      <c r="H378" s="150"/>
      <c r="I378" s="95" t="s">
        <v>326</v>
      </c>
      <c r="J378" s="49" t="s">
        <v>45</v>
      </c>
      <c r="K378" s="6" t="s">
        <v>327</v>
      </c>
      <c r="L378" s="51" t="s">
        <v>328</v>
      </c>
      <c r="M378" s="51" t="s">
        <v>48</v>
      </c>
      <c r="N378" s="196" t="s">
        <v>2052</v>
      </c>
      <c r="O378" s="188"/>
    </row>
    <row r="379" spans="1:15" ht="15.75" x14ac:dyDescent="0.25">
      <c r="A379" s="72"/>
      <c r="B379" s="129"/>
      <c r="C379" s="98"/>
      <c r="D379" s="125"/>
      <c r="E379" s="72"/>
      <c r="F379" s="151"/>
      <c r="G379" s="150"/>
      <c r="H379" s="150"/>
      <c r="I379" s="94"/>
      <c r="J379" s="49" t="s">
        <v>164</v>
      </c>
      <c r="K379" s="6" t="s">
        <v>329</v>
      </c>
      <c r="L379" s="51" t="s">
        <v>53</v>
      </c>
      <c r="M379" s="51" t="s">
        <v>48</v>
      </c>
      <c r="N379" s="198"/>
      <c r="O379" s="188"/>
    </row>
    <row r="380" spans="1:15" ht="30" x14ac:dyDescent="0.25">
      <c r="A380" s="71" t="s">
        <v>17</v>
      </c>
      <c r="B380" s="128"/>
      <c r="C380" s="95">
        <v>1</v>
      </c>
      <c r="D380" s="124"/>
      <c r="E380" s="71" t="s">
        <v>36</v>
      </c>
      <c r="F380" t="s">
        <v>2141</v>
      </c>
      <c r="G380" s="150"/>
      <c r="H380" s="150"/>
      <c r="I380" s="95" t="s">
        <v>35</v>
      </c>
      <c r="J380" s="49" t="s">
        <v>45</v>
      </c>
      <c r="K380" s="6" t="s">
        <v>110</v>
      </c>
      <c r="L380" s="6" t="s">
        <v>111</v>
      </c>
      <c r="M380" s="49" t="s">
        <v>48</v>
      </c>
      <c r="N380" s="182" t="s">
        <v>2052</v>
      </c>
      <c r="O380" s="182"/>
    </row>
    <row r="381" spans="1:15" ht="15.75" x14ac:dyDescent="0.25">
      <c r="A381" s="72"/>
      <c r="B381" s="129"/>
      <c r="C381" s="98"/>
      <c r="D381" s="125"/>
      <c r="E381" s="72"/>
      <c r="F381" s="151"/>
      <c r="G381" s="150"/>
      <c r="H381" s="150"/>
      <c r="I381" s="94"/>
      <c r="J381" s="49" t="s">
        <v>46</v>
      </c>
      <c r="K381" s="10" t="s">
        <v>166</v>
      </c>
      <c r="L381" s="49" t="s">
        <v>68</v>
      </c>
      <c r="M381" s="49" t="s">
        <v>48</v>
      </c>
      <c r="N381" s="182"/>
      <c r="O381" s="182"/>
    </row>
    <row r="382" spans="1:15" ht="30" x14ac:dyDescent="0.25">
      <c r="A382" s="71" t="s">
        <v>22</v>
      </c>
      <c r="B382" s="128"/>
      <c r="C382" s="95">
        <v>1</v>
      </c>
      <c r="D382" s="124"/>
      <c r="E382" s="71" t="s">
        <v>625</v>
      </c>
      <c r="F382" t="s">
        <v>2685</v>
      </c>
      <c r="G382" s="150"/>
      <c r="H382" s="150"/>
      <c r="I382" s="95" t="s">
        <v>620</v>
      </c>
      <c r="J382" s="49" t="s">
        <v>45</v>
      </c>
      <c r="K382" s="49" t="s">
        <v>626</v>
      </c>
      <c r="L382" s="49" t="s">
        <v>523</v>
      </c>
      <c r="M382" s="49" t="s">
        <v>48</v>
      </c>
      <c r="N382" s="182" t="s">
        <v>2052</v>
      </c>
      <c r="O382" s="182"/>
    </row>
    <row r="383" spans="1:15" ht="15.75" x14ac:dyDescent="0.25">
      <c r="A383" s="73"/>
      <c r="B383" s="63"/>
      <c r="C383" s="98"/>
      <c r="D383" s="125"/>
      <c r="E383" s="72"/>
      <c r="F383" s="152"/>
      <c r="G383" s="117"/>
      <c r="H383" s="117"/>
      <c r="I383" s="94"/>
      <c r="J383" s="49" t="s">
        <v>164</v>
      </c>
      <c r="K383" s="188" t="s">
        <v>109</v>
      </c>
      <c r="L383" s="188"/>
      <c r="M383" s="49" t="s">
        <v>48</v>
      </c>
      <c r="N383" s="182"/>
      <c r="O383" s="182"/>
    </row>
    <row r="384" spans="1:15" ht="15.75" x14ac:dyDescent="0.25">
      <c r="A384" s="73"/>
      <c r="B384" s="63"/>
      <c r="C384" s="95">
        <v>2</v>
      </c>
      <c r="D384" s="124"/>
      <c r="E384" s="71" t="s">
        <v>1573</v>
      </c>
      <c r="F384" t="s">
        <v>2143</v>
      </c>
      <c r="G384" s="117"/>
      <c r="H384" s="117"/>
      <c r="I384" s="95" t="s">
        <v>1574</v>
      </c>
      <c r="J384" s="49" t="s">
        <v>45</v>
      </c>
      <c r="K384" s="49">
        <v>47977</v>
      </c>
      <c r="L384" s="49" t="s">
        <v>337</v>
      </c>
      <c r="M384" s="49" t="s">
        <v>1367</v>
      </c>
      <c r="N384" s="182" t="s">
        <v>2052</v>
      </c>
      <c r="O384" s="196"/>
    </row>
    <row r="385" spans="1:15" ht="15.75" x14ac:dyDescent="0.25">
      <c r="A385" s="72"/>
      <c r="B385" s="129"/>
      <c r="C385" s="98"/>
      <c r="D385" s="125"/>
      <c r="E385" s="72"/>
      <c r="F385" s="152"/>
      <c r="G385" s="117"/>
      <c r="H385" s="117"/>
      <c r="I385" s="94"/>
      <c r="J385" s="49" t="s">
        <v>164</v>
      </c>
      <c r="K385" s="49" t="s">
        <v>1575</v>
      </c>
      <c r="L385" s="7" t="s">
        <v>1044</v>
      </c>
      <c r="M385" s="49" t="s">
        <v>1367</v>
      </c>
      <c r="N385" s="182"/>
      <c r="O385" s="198"/>
    </row>
    <row r="386" spans="1:15" ht="15.75" x14ac:dyDescent="0.25">
      <c r="A386" s="71" t="s">
        <v>21</v>
      </c>
      <c r="B386" s="128"/>
      <c r="C386" s="95">
        <v>1</v>
      </c>
      <c r="D386" s="124"/>
      <c r="E386" s="71" t="s">
        <v>1500</v>
      </c>
      <c r="F386" t="s">
        <v>2142</v>
      </c>
      <c r="G386" s="117"/>
      <c r="H386" s="117"/>
      <c r="I386" s="102" t="s">
        <v>1489</v>
      </c>
      <c r="J386" s="49" t="s">
        <v>45</v>
      </c>
      <c r="K386" s="49" t="s">
        <v>1501</v>
      </c>
      <c r="L386" s="6" t="s">
        <v>1502</v>
      </c>
      <c r="M386" s="49" t="s">
        <v>51</v>
      </c>
      <c r="N386" s="188" t="s">
        <v>2052</v>
      </c>
      <c r="O386" s="114"/>
    </row>
    <row r="387" spans="1:15" ht="15.75" x14ac:dyDescent="0.25">
      <c r="A387" s="72"/>
      <c r="B387" s="129"/>
      <c r="C387" s="98"/>
      <c r="D387" s="125"/>
      <c r="E387" s="72"/>
      <c r="F387" s="151"/>
      <c r="G387" s="117"/>
      <c r="H387" s="117"/>
      <c r="I387" s="94"/>
      <c r="J387" s="49" t="s">
        <v>164</v>
      </c>
      <c r="K387" s="49" t="s">
        <v>1503</v>
      </c>
      <c r="L387" s="49" t="s">
        <v>1504</v>
      </c>
      <c r="M387" s="49" t="s">
        <v>51</v>
      </c>
      <c r="N387" s="188"/>
      <c r="O387" s="114"/>
    </row>
    <row r="388" spans="1:15" x14ac:dyDescent="0.2">
      <c r="A388" s="71" t="s">
        <v>519</v>
      </c>
      <c r="B388" s="113"/>
      <c r="C388" s="112">
        <v>1</v>
      </c>
      <c r="D388" s="112"/>
      <c r="E388" s="7" t="s">
        <v>717</v>
      </c>
      <c r="F388" s="153"/>
      <c r="G388" s="153"/>
      <c r="H388" s="117"/>
      <c r="I388" s="112" t="s">
        <v>653</v>
      </c>
      <c r="J388" s="49" t="s">
        <v>45</v>
      </c>
      <c r="K388" s="49" t="s">
        <v>718</v>
      </c>
      <c r="L388" s="112" t="s">
        <v>719</v>
      </c>
      <c r="M388" s="49" t="s">
        <v>48</v>
      </c>
      <c r="N388" s="117" t="s">
        <v>2052</v>
      </c>
      <c r="O388" s="117"/>
    </row>
    <row r="389" spans="1:15" x14ac:dyDescent="0.2">
      <c r="A389" s="73"/>
      <c r="B389" s="118"/>
      <c r="C389" s="112">
        <v>2</v>
      </c>
      <c r="D389" s="112"/>
      <c r="E389" s="7" t="s">
        <v>822</v>
      </c>
      <c r="F389" s="153"/>
      <c r="G389" s="153"/>
      <c r="H389" s="117"/>
      <c r="I389" s="112" t="s">
        <v>823</v>
      </c>
      <c r="J389" s="49" t="s">
        <v>45</v>
      </c>
      <c r="K389" s="49" t="s">
        <v>824</v>
      </c>
      <c r="L389" s="112" t="s">
        <v>825</v>
      </c>
      <c r="M389" s="49" t="s">
        <v>47</v>
      </c>
      <c r="N389" s="117" t="s">
        <v>2052</v>
      </c>
      <c r="O389" s="117"/>
    </row>
    <row r="390" spans="1:15" x14ac:dyDescent="0.2">
      <c r="A390" s="73"/>
      <c r="B390" s="118"/>
      <c r="C390" s="112">
        <v>3</v>
      </c>
      <c r="D390" s="112"/>
      <c r="E390" s="7" t="s">
        <v>837</v>
      </c>
      <c r="F390" s="153"/>
      <c r="G390" s="153"/>
      <c r="H390" s="117"/>
      <c r="I390" s="112" t="s">
        <v>908</v>
      </c>
      <c r="J390" s="49" t="s">
        <v>45</v>
      </c>
      <c r="K390" s="49" t="s">
        <v>838</v>
      </c>
      <c r="L390" s="112" t="s">
        <v>680</v>
      </c>
      <c r="M390" s="49" t="s">
        <v>48</v>
      </c>
      <c r="N390" s="117" t="s">
        <v>2052</v>
      </c>
      <c r="O390" s="117"/>
    </row>
    <row r="391" spans="1:15" x14ac:dyDescent="0.2">
      <c r="A391" s="73"/>
      <c r="B391" s="118"/>
      <c r="C391" s="112">
        <v>4</v>
      </c>
      <c r="D391" s="112"/>
      <c r="E391" s="7" t="s">
        <v>1238</v>
      </c>
      <c r="F391" s="153"/>
      <c r="G391" s="153"/>
      <c r="H391" s="117"/>
      <c r="I391" s="112" t="s">
        <v>1067</v>
      </c>
      <c r="J391" s="49" t="s">
        <v>45</v>
      </c>
      <c r="K391" s="49" t="s">
        <v>1239</v>
      </c>
      <c r="L391" s="112" t="s">
        <v>633</v>
      </c>
      <c r="M391" s="49" t="s">
        <v>48</v>
      </c>
      <c r="N391" s="117" t="s">
        <v>2052</v>
      </c>
      <c r="O391" s="117"/>
    </row>
    <row r="392" spans="1:15" x14ac:dyDescent="0.2">
      <c r="A392" s="73"/>
      <c r="B392" s="118"/>
      <c r="C392" s="112">
        <v>5</v>
      </c>
      <c r="D392" s="112"/>
      <c r="E392" s="7" t="s">
        <v>1240</v>
      </c>
      <c r="F392" s="153"/>
      <c r="G392" s="153"/>
      <c r="H392" s="117"/>
      <c r="I392" s="112" t="s">
        <v>1215</v>
      </c>
      <c r="J392" s="49" t="s">
        <v>45</v>
      </c>
      <c r="K392" s="49">
        <v>103004</v>
      </c>
      <c r="L392" s="112" t="s">
        <v>952</v>
      </c>
      <c r="M392" s="49" t="s">
        <v>167</v>
      </c>
      <c r="N392" s="117" t="s">
        <v>2052</v>
      </c>
      <c r="O392" s="117"/>
    </row>
    <row r="393" spans="1:15" x14ac:dyDescent="0.2">
      <c r="A393" s="73"/>
      <c r="B393" s="118"/>
      <c r="C393" s="112">
        <v>6</v>
      </c>
      <c r="D393" s="112"/>
      <c r="E393" s="7" t="s">
        <v>1241</v>
      </c>
      <c r="F393" s="153"/>
      <c r="G393" s="153"/>
      <c r="H393" s="117"/>
      <c r="I393" s="112" t="s">
        <v>1087</v>
      </c>
      <c r="J393" s="49" t="s">
        <v>45</v>
      </c>
      <c r="K393" s="49" t="s">
        <v>1136</v>
      </c>
      <c r="L393" s="112" t="s">
        <v>958</v>
      </c>
      <c r="M393" s="49" t="s">
        <v>51</v>
      </c>
      <c r="N393" s="117" t="s">
        <v>2052</v>
      </c>
      <c r="O393" s="117"/>
    </row>
    <row r="394" spans="1:15" x14ac:dyDescent="0.2">
      <c r="A394" s="73"/>
      <c r="B394" s="118"/>
      <c r="C394" s="112">
        <v>7</v>
      </c>
      <c r="D394" s="112"/>
      <c r="E394" s="33" t="s">
        <v>1706</v>
      </c>
      <c r="F394" s="153"/>
      <c r="G394" s="153"/>
      <c r="H394" s="117"/>
      <c r="I394" s="112" t="s">
        <v>1618</v>
      </c>
      <c r="J394" s="49" t="s">
        <v>45</v>
      </c>
      <c r="K394" s="49">
        <v>47847</v>
      </c>
      <c r="L394" s="112" t="s">
        <v>1109</v>
      </c>
      <c r="M394" s="49" t="s">
        <v>1792</v>
      </c>
      <c r="N394" s="117" t="s">
        <v>2052</v>
      </c>
      <c r="O394" s="117"/>
    </row>
    <row r="395" spans="1:15" x14ac:dyDescent="0.2">
      <c r="A395" s="73"/>
      <c r="B395" s="118"/>
      <c r="C395" s="112">
        <v>8</v>
      </c>
      <c r="D395" s="112"/>
      <c r="E395" s="33" t="s">
        <v>1707</v>
      </c>
      <c r="F395" s="153"/>
      <c r="G395" s="153"/>
      <c r="H395" s="117"/>
      <c r="I395" s="112" t="s">
        <v>1617</v>
      </c>
      <c r="J395" s="49" t="s">
        <v>45</v>
      </c>
      <c r="K395" s="49" t="s">
        <v>1794</v>
      </c>
      <c r="L395" s="112" t="s">
        <v>1795</v>
      </c>
      <c r="M395" s="49" t="s">
        <v>51</v>
      </c>
      <c r="N395" s="117" t="s">
        <v>2052</v>
      </c>
      <c r="O395" s="117"/>
    </row>
    <row r="396" spans="1:15" x14ac:dyDescent="0.2">
      <c r="A396" s="72"/>
      <c r="B396" s="114"/>
      <c r="C396" s="112">
        <v>9</v>
      </c>
      <c r="D396" s="112"/>
      <c r="E396" s="33" t="s">
        <v>1708</v>
      </c>
      <c r="F396" s="153"/>
      <c r="G396" s="153"/>
      <c r="H396" s="117"/>
      <c r="I396" s="112" t="s">
        <v>1628</v>
      </c>
      <c r="J396" s="49" t="s">
        <v>45</v>
      </c>
      <c r="K396" s="49" t="s">
        <v>1887</v>
      </c>
      <c r="L396" s="112" t="s">
        <v>1152</v>
      </c>
      <c r="M396" s="49" t="s">
        <v>1792</v>
      </c>
      <c r="N396" s="117" t="s">
        <v>2052</v>
      </c>
      <c r="O396" s="117"/>
    </row>
    <row r="397" spans="1:15" ht="15.75" x14ac:dyDescent="0.2">
      <c r="A397" s="84" t="s">
        <v>83</v>
      </c>
      <c r="B397" s="85"/>
      <c r="C397" s="85"/>
      <c r="D397" s="85"/>
      <c r="E397" s="85"/>
      <c r="F397" s="85"/>
      <c r="G397" s="131"/>
      <c r="H397" s="113"/>
      <c r="I397" s="86"/>
      <c r="J397" s="190" t="s">
        <v>152</v>
      </c>
      <c r="K397" s="190"/>
      <c r="L397" s="190"/>
      <c r="M397" s="190"/>
      <c r="N397" s="8"/>
      <c r="O397" s="8"/>
    </row>
    <row r="398" spans="1:15" ht="15.75" x14ac:dyDescent="0.2">
      <c r="A398" s="3" t="s">
        <v>15</v>
      </c>
      <c r="B398" s="3"/>
      <c r="C398" s="119" t="s">
        <v>12</v>
      </c>
      <c r="D398" s="119"/>
      <c r="E398" s="5" t="s">
        <v>14</v>
      </c>
      <c r="F398" s="148"/>
      <c r="G398" s="121"/>
      <c r="H398" s="117"/>
      <c r="I398" s="119" t="s">
        <v>8</v>
      </c>
      <c r="J398" s="4" t="s">
        <v>44</v>
      </c>
      <c r="K398" s="4" t="s">
        <v>41</v>
      </c>
      <c r="L398" s="5" t="s">
        <v>42</v>
      </c>
      <c r="M398" s="3" t="s">
        <v>43</v>
      </c>
      <c r="N398" s="119" t="s">
        <v>91</v>
      </c>
      <c r="O398" s="119" t="s">
        <v>1477</v>
      </c>
    </row>
    <row r="399" spans="1:15" ht="30" x14ac:dyDescent="0.25">
      <c r="A399" s="71" t="s">
        <v>18</v>
      </c>
      <c r="B399" s="128"/>
      <c r="C399" s="95">
        <v>1</v>
      </c>
      <c r="D399" s="124"/>
      <c r="E399" s="71" t="s">
        <v>643</v>
      </c>
      <c r="F399" t="s">
        <v>2686</v>
      </c>
      <c r="G399" s="150"/>
      <c r="H399" s="150"/>
      <c r="I399" s="95" t="s">
        <v>6</v>
      </c>
      <c r="J399" s="49" t="s">
        <v>45</v>
      </c>
      <c r="K399" s="6" t="s">
        <v>112</v>
      </c>
      <c r="L399" s="6" t="s">
        <v>57</v>
      </c>
      <c r="M399" s="49" t="s">
        <v>48</v>
      </c>
      <c r="N399" s="182" t="s">
        <v>2052</v>
      </c>
      <c r="O399" s="182"/>
    </row>
    <row r="400" spans="1:15" ht="15.75" x14ac:dyDescent="0.25">
      <c r="A400" s="72"/>
      <c r="B400" s="129"/>
      <c r="C400" s="98"/>
      <c r="D400" s="125"/>
      <c r="E400" s="72"/>
      <c r="F400" s="152"/>
      <c r="G400" s="150"/>
      <c r="H400" s="150"/>
      <c r="I400" s="94"/>
      <c r="J400" s="49" t="s">
        <v>46</v>
      </c>
      <c r="K400" s="6" t="s">
        <v>113</v>
      </c>
      <c r="L400" s="6" t="s">
        <v>9</v>
      </c>
      <c r="M400" s="49" t="s">
        <v>48</v>
      </c>
      <c r="N400" s="182"/>
      <c r="O400" s="182"/>
    </row>
    <row r="401" spans="1:15" ht="30" x14ac:dyDescent="0.25">
      <c r="A401" s="71" t="s">
        <v>17</v>
      </c>
      <c r="B401" s="71"/>
      <c r="C401" s="95">
        <v>1</v>
      </c>
      <c r="D401" s="124"/>
      <c r="E401" s="110" t="s">
        <v>38</v>
      </c>
      <c r="F401" t="s">
        <v>2687</v>
      </c>
      <c r="G401" s="150"/>
      <c r="H401" s="150"/>
      <c r="I401" s="95" t="s">
        <v>68</v>
      </c>
      <c r="J401" s="49" t="s">
        <v>45</v>
      </c>
      <c r="K401" s="6" t="s">
        <v>114</v>
      </c>
      <c r="L401" s="6" t="s">
        <v>116</v>
      </c>
      <c r="M401" s="49" t="s">
        <v>48</v>
      </c>
      <c r="N401" s="182" t="s">
        <v>2052</v>
      </c>
      <c r="O401" s="182"/>
    </row>
    <row r="402" spans="1:15" ht="15.75" x14ac:dyDescent="0.25">
      <c r="A402" s="72"/>
      <c r="B402" s="72"/>
      <c r="C402" s="98"/>
      <c r="D402" s="125"/>
      <c r="E402" s="111"/>
      <c r="F402" s="152"/>
      <c r="G402" s="150"/>
      <c r="H402" s="150"/>
      <c r="I402" s="94"/>
      <c r="J402" s="49" t="s">
        <v>46</v>
      </c>
      <c r="K402" s="6" t="s">
        <v>115</v>
      </c>
      <c r="L402" s="6" t="s">
        <v>117</v>
      </c>
      <c r="M402" s="49" t="s">
        <v>48</v>
      </c>
      <c r="N402" s="182"/>
      <c r="O402" s="182"/>
    </row>
    <row r="403" spans="1:15" ht="30" x14ac:dyDescent="0.25">
      <c r="A403" s="71" t="s">
        <v>22</v>
      </c>
      <c r="B403" s="128"/>
      <c r="C403" s="95">
        <v>1</v>
      </c>
      <c r="D403" s="124"/>
      <c r="E403" s="110" t="s">
        <v>1045</v>
      </c>
      <c r="F403" t="s">
        <v>2688</v>
      </c>
      <c r="G403" s="154"/>
      <c r="H403" s="117"/>
      <c r="I403" s="90" t="s">
        <v>1044</v>
      </c>
      <c r="J403" s="49" t="s">
        <v>45</v>
      </c>
      <c r="K403" s="6" t="s">
        <v>1046</v>
      </c>
      <c r="L403" s="6" t="s">
        <v>1047</v>
      </c>
      <c r="M403" s="49" t="s">
        <v>48</v>
      </c>
      <c r="N403" s="182" t="s">
        <v>2052</v>
      </c>
      <c r="O403" s="182"/>
    </row>
    <row r="404" spans="1:15" ht="15.75" x14ac:dyDescent="0.25">
      <c r="A404" s="72"/>
      <c r="B404" s="129"/>
      <c r="C404" s="98"/>
      <c r="D404" s="125"/>
      <c r="E404" s="111"/>
      <c r="F404" s="152"/>
      <c r="G404" s="117"/>
      <c r="H404" s="117"/>
      <c r="I404" s="94"/>
      <c r="J404" s="49" t="s">
        <v>164</v>
      </c>
      <c r="K404" s="222" t="s">
        <v>109</v>
      </c>
      <c r="L404" s="223"/>
      <c r="M404" s="49" t="s">
        <v>48</v>
      </c>
      <c r="N404" s="182"/>
      <c r="O404" s="182"/>
    </row>
    <row r="405" spans="1:15" ht="15.75" x14ac:dyDescent="0.25">
      <c r="A405" s="71" t="s">
        <v>21</v>
      </c>
      <c r="B405" s="128"/>
      <c r="C405" s="95">
        <v>1</v>
      </c>
      <c r="D405" s="124"/>
      <c r="E405" s="110" t="s">
        <v>1951</v>
      </c>
      <c r="F405" t="s">
        <v>2689</v>
      </c>
      <c r="G405" s="155"/>
      <c r="H405" s="117"/>
      <c r="I405" s="95" t="s">
        <v>1943</v>
      </c>
      <c r="J405" s="49" t="s">
        <v>45</v>
      </c>
      <c r="K405" s="49">
        <v>43036</v>
      </c>
      <c r="L405" s="49" t="s">
        <v>1077</v>
      </c>
      <c r="M405" s="49" t="s">
        <v>1367</v>
      </c>
      <c r="N405" s="188" t="s">
        <v>2052</v>
      </c>
      <c r="O405" s="188"/>
    </row>
    <row r="406" spans="1:15" ht="15.75" x14ac:dyDescent="0.25">
      <c r="A406" s="72"/>
      <c r="B406" s="129"/>
      <c r="C406" s="98"/>
      <c r="D406" s="125"/>
      <c r="E406" s="111"/>
      <c r="F406" s="156"/>
      <c r="G406" s="154"/>
      <c r="H406" s="117"/>
      <c r="I406" s="94"/>
      <c r="J406" s="49" t="s">
        <v>164</v>
      </c>
      <c r="K406" s="49" t="s">
        <v>1952</v>
      </c>
      <c r="L406" s="49" t="s">
        <v>1659</v>
      </c>
      <c r="M406" s="49" t="s">
        <v>1367</v>
      </c>
      <c r="N406" s="188"/>
      <c r="O406" s="188"/>
    </row>
    <row r="407" spans="1:15" x14ac:dyDescent="0.2">
      <c r="A407" s="71" t="s">
        <v>519</v>
      </c>
      <c r="B407" s="113"/>
      <c r="C407" s="112">
        <v>1</v>
      </c>
      <c r="D407" s="112"/>
      <c r="E407" s="7" t="s">
        <v>883</v>
      </c>
      <c r="F407" s="152"/>
      <c r="G407" s="117"/>
      <c r="H407" s="117"/>
      <c r="I407" s="112" t="s">
        <v>914</v>
      </c>
      <c r="J407" s="49" t="s">
        <v>45</v>
      </c>
      <c r="K407" s="10" t="s">
        <v>884</v>
      </c>
      <c r="L407" s="7" t="s">
        <v>885</v>
      </c>
      <c r="M407" s="49" t="s">
        <v>48</v>
      </c>
      <c r="N407" s="117" t="s">
        <v>2052</v>
      </c>
      <c r="O407" s="117"/>
    </row>
    <row r="408" spans="1:15" x14ac:dyDescent="0.2">
      <c r="A408" s="73"/>
      <c r="B408" s="118"/>
      <c r="C408" s="112">
        <v>2</v>
      </c>
      <c r="D408" s="112"/>
      <c r="E408" s="7" t="s">
        <v>869</v>
      </c>
      <c r="F408" s="152"/>
      <c r="G408" s="117"/>
      <c r="H408" s="117"/>
      <c r="I408" s="112" t="s">
        <v>928</v>
      </c>
      <c r="J408" s="49" t="s">
        <v>45</v>
      </c>
      <c r="K408" s="7" t="s">
        <v>870</v>
      </c>
      <c r="L408" s="7" t="s">
        <v>871</v>
      </c>
      <c r="M408" s="49" t="s">
        <v>545</v>
      </c>
      <c r="N408" s="117" t="s">
        <v>2052</v>
      </c>
      <c r="O408" s="117"/>
    </row>
    <row r="409" spans="1:15" x14ac:dyDescent="0.2">
      <c r="A409" s="73"/>
      <c r="B409" s="118"/>
      <c r="C409" s="112">
        <v>3</v>
      </c>
      <c r="D409" s="112"/>
      <c r="E409" s="7" t="s">
        <v>1113</v>
      </c>
      <c r="F409" s="152"/>
      <c r="G409" s="117"/>
      <c r="H409" s="117"/>
      <c r="I409" s="126" t="s">
        <v>1087</v>
      </c>
      <c r="J409" s="49" t="s">
        <v>45</v>
      </c>
      <c r="K409" s="6">
        <v>90502</v>
      </c>
      <c r="L409" s="10" t="s">
        <v>1114</v>
      </c>
      <c r="M409" s="49" t="s">
        <v>167</v>
      </c>
      <c r="N409" s="117" t="s">
        <v>2052</v>
      </c>
      <c r="O409" s="117"/>
    </row>
    <row r="410" spans="1:15" x14ac:dyDescent="0.2">
      <c r="A410" s="73"/>
      <c r="B410" s="118"/>
      <c r="C410" s="112">
        <v>4</v>
      </c>
      <c r="D410" s="112"/>
      <c r="E410" s="7" t="s">
        <v>1131</v>
      </c>
      <c r="F410" s="152"/>
      <c r="G410" s="117"/>
      <c r="H410" s="117"/>
      <c r="I410" s="126" t="s">
        <v>1099</v>
      </c>
      <c r="J410" s="49" t="s">
        <v>45</v>
      </c>
      <c r="K410" s="10" t="s">
        <v>1132</v>
      </c>
      <c r="L410" s="10" t="s">
        <v>1133</v>
      </c>
      <c r="M410" s="49" t="s">
        <v>663</v>
      </c>
      <c r="N410" s="117" t="s">
        <v>2052</v>
      </c>
      <c r="O410" s="117"/>
    </row>
    <row r="411" spans="1:15" x14ac:dyDescent="0.2">
      <c r="A411" s="73"/>
      <c r="B411" s="118"/>
      <c r="C411" s="112">
        <v>5</v>
      </c>
      <c r="D411" s="112"/>
      <c r="E411" s="33" t="s">
        <v>1709</v>
      </c>
      <c r="F411" s="152"/>
      <c r="G411" s="117"/>
      <c r="H411" s="117"/>
      <c r="I411" s="126" t="s">
        <v>1617</v>
      </c>
      <c r="J411" s="49" t="s">
        <v>45</v>
      </c>
      <c r="K411" s="7" t="s">
        <v>1784</v>
      </c>
      <c r="L411" s="7" t="s">
        <v>1785</v>
      </c>
      <c r="M411" s="49" t="s">
        <v>48</v>
      </c>
      <c r="N411" s="117" t="s">
        <v>2052</v>
      </c>
      <c r="O411" s="117"/>
    </row>
    <row r="412" spans="1:15" x14ac:dyDescent="0.2">
      <c r="A412" s="72"/>
      <c r="B412" s="114"/>
      <c r="C412" s="112">
        <v>6</v>
      </c>
      <c r="D412" s="112"/>
      <c r="E412" s="33" t="s">
        <v>1710</v>
      </c>
      <c r="F412" s="152"/>
      <c r="G412" s="117"/>
      <c r="H412" s="117"/>
      <c r="I412" s="126" t="s">
        <v>1711</v>
      </c>
      <c r="J412" s="49" t="s">
        <v>45</v>
      </c>
      <c r="K412" s="7" t="s">
        <v>1873</v>
      </c>
      <c r="L412" s="7" t="s">
        <v>1874</v>
      </c>
      <c r="M412" s="49" t="s">
        <v>1840</v>
      </c>
      <c r="N412" s="117" t="s">
        <v>2052</v>
      </c>
      <c r="O412" s="117"/>
    </row>
    <row r="413" spans="1:15" ht="15.75" x14ac:dyDescent="0.2">
      <c r="A413" s="84" t="s">
        <v>915</v>
      </c>
      <c r="B413" s="85"/>
      <c r="C413" s="85"/>
      <c r="D413" s="85"/>
      <c r="E413" s="85"/>
      <c r="F413" s="85"/>
      <c r="G413" s="8"/>
      <c r="H413" s="117"/>
      <c r="I413" s="86"/>
      <c r="J413" s="190" t="s">
        <v>152</v>
      </c>
      <c r="K413" s="190"/>
      <c r="L413" s="190"/>
      <c r="M413" s="190"/>
      <c r="N413" s="8"/>
      <c r="O413" s="8"/>
    </row>
    <row r="414" spans="1:15" ht="15.75" x14ac:dyDescent="0.2">
      <c r="A414" s="3" t="s">
        <v>15</v>
      </c>
      <c r="B414" s="3"/>
      <c r="C414" s="119" t="s">
        <v>12</v>
      </c>
      <c r="D414" s="119"/>
      <c r="E414" s="5" t="s">
        <v>14</v>
      </c>
      <c r="F414" s="148"/>
      <c r="G414" s="121"/>
      <c r="H414" s="117"/>
      <c r="I414" s="119" t="s">
        <v>8</v>
      </c>
      <c r="J414" s="4" t="s">
        <v>44</v>
      </c>
      <c r="K414" s="4" t="s">
        <v>41</v>
      </c>
      <c r="L414" s="3" t="s">
        <v>42</v>
      </c>
      <c r="M414" s="3" t="s">
        <v>43</v>
      </c>
      <c r="N414" s="119" t="s">
        <v>91</v>
      </c>
      <c r="O414" s="119" t="s">
        <v>1477</v>
      </c>
    </row>
    <row r="415" spans="1:15" ht="15.75" x14ac:dyDescent="0.25">
      <c r="A415" s="71" t="s">
        <v>18</v>
      </c>
      <c r="B415" s="128"/>
      <c r="C415" s="95">
        <v>1</v>
      </c>
      <c r="D415" s="124"/>
      <c r="E415" s="71" t="s">
        <v>1007</v>
      </c>
      <c r="F415" s="157">
        <v>52430710</v>
      </c>
      <c r="G415" s="150"/>
      <c r="H415" s="150"/>
      <c r="I415" s="95" t="s">
        <v>2</v>
      </c>
      <c r="J415" s="49" t="s">
        <v>45</v>
      </c>
      <c r="K415" s="6" t="s">
        <v>122</v>
      </c>
      <c r="L415" s="6" t="s">
        <v>124</v>
      </c>
      <c r="M415" s="49" t="s">
        <v>48</v>
      </c>
      <c r="N415" s="182" t="s">
        <v>2052</v>
      </c>
      <c r="O415" s="182"/>
    </row>
    <row r="416" spans="1:15" ht="15.75" x14ac:dyDescent="0.25">
      <c r="A416" s="73"/>
      <c r="B416" s="63"/>
      <c r="C416" s="98"/>
      <c r="D416" s="125"/>
      <c r="E416" s="72"/>
      <c r="F416" s="151"/>
      <c r="G416" s="150"/>
      <c r="H416" s="150"/>
      <c r="I416" s="94"/>
      <c r="J416" s="49" t="s">
        <v>92</v>
      </c>
      <c r="K416" s="6" t="s">
        <v>123</v>
      </c>
      <c r="L416" s="6" t="s">
        <v>125</v>
      </c>
      <c r="M416" s="49" t="s">
        <v>48</v>
      </c>
      <c r="N416" s="182"/>
      <c r="O416" s="182"/>
    </row>
    <row r="417" spans="1:15" ht="15.75" x14ac:dyDescent="0.25">
      <c r="A417" s="73"/>
      <c r="B417" s="63"/>
      <c r="C417" s="95">
        <v>2</v>
      </c>
      <c r="D417" s="124"/>
      <c r="E417" s="71" t="s">
        <v>1996</v>
      </c>
      <c r="F417" t="s">
        <v>2690</v>
      </c>
      <c r="G417" s="150"/>
      <c r="H417" s="150"/>
      <c r="I417" s="95" t="s">
        <v>331</v>
      </c>
      <c r="J417" s="49" t="s">
        <v>45</v>
      </c>
      <c r="K417" s="6" t="s">
        <v>333</v>
      </c>
      <c r="L417" s="49" t="s">
        <v>334</v>
      </c>
      <c r="M417" s="49" t="s">
        <v>180</v>
      </c>
      <c r="N417" s="182" t="s">
        <v>2052</v>
      </c>
      <c r="O417" s="182"/>
    </row>
    <row r="418" spans="1:15" ht="15.75" x14ac:dyDescent="0.25">
      <c r="A418" s="73"/>
      <c r="B418" s="63"/>
      <c r="C418" s="103"/>
      <c r="D418" s="65"/>
      <c r="E418" s="73"/>
      <c r="F418" s="158"/>
      <c r="G418" s="150"/>
      <c r="H418" s="150"/>
      <c r="I418" s="104"/>
      <c r="J418" s="49" t="s">
        <v>156</v>
      </c>
      <c r="K418" s="6" t="s">
        <v>333</v>
      </c>
      <c r="L418" s="49" t="s">
        <v>334</v>
      </c>
      <c r="M418" s="49" t="s">
        <v>180</v>
      </c>
      <c r="N418" s="182"/>
      <c r="O418" s="182"/>
    </row>
    <row r="419" spans="1:15" ht="15.75" x14ac:dyDescent="0.25">
      <c r="A419" s="73"/>
      <c r="B419" s="63"/>
      <c r="C419" s="98"/>
      <c r="D419" s="125"/>
      <c r="E419" s="72"/>
      <c r="F419" s="151"/>
      <c r="G419" s="150"/>
      <c r="H419" s="150"/>
      <c r="I419" s="94"/>
      <c r="J419" s="49" t="s">
        <v>332</v>
      </c>
      <c r="K419" s="6" t="s">
        <v>333</v>
      </c>
      <c r="L419" s="49" t="s">
        <v>334</v>
      </c>
      <c r="M419" s="49" t="s">
        <v>180</v>
      </c>
      <c r="N419" s="182"/>
      <c r="O419" s="182"/>
    </row>
    <row r="420" spans="1:15" ht="15.75" x14ac:dyDescent="0.25">
      <c r="A420" s="73"/>
      <c r="B420" s="63"/>
      <c r="C420" s="95">
        <v>3</v>
      </c>
      <c r="D420" s="124"/>
      <c r="E420" s="71" t="s">
        <v>1006</v>
      </c>
      <c r="F420" t="s">
        <v>2691</v>
      </c>
      <c r="G420" s="150"/>
      <c r="H420" s="150"/>
      <c r="I420" s="95" t="s">
        <v>4</v>
      </c>
      <c r="J420" s="49" t="s">
        <v>45</v>
      </c>
      <c r="K420" s="6" t="s">
        <v>126</v>
      </c>
      <c r="L420" s="6" t="s">
        <v>128</v>
      </c>
      <c r="M420" s="49" t="s">
        <v>48</v>
      </c>
      <c r="N420" s="188" t="s">
        <v>2052</v>
      </c>
      <c r="O420" s="188"/>
    </row>
    <row r="421" spans="1:15" ht="15.75" x14ac:dyDescent="0.25">
      <c r="A421" s="73"/>
      <c r="B421" s="63"/>
      <c r="C421" s="98"/>
      <c r="D421" s="125"/>
      <c r="E421" s="72"/>
      <c r="F421" s="152"/>
      <c r="G421" s="150"/>
      <c r="H421" s="150"/>
      <c r="I421" s="94"/>
      <c r="J421" s="49" t="s">
        <v>92</v>
      </c>
      <c r="K421" s="6" t="s">
        <v>127</v>
      </c>
      <c r="L421" s="6" t="s">
        <v>129</v>
      </c>
      <c r="M421" s="49" t="s">
        <v>48</v>
      </c>
      <c r="N421" s="188"/>
      <c r="O421" s="188"/>
    </row>
    <row r="422" spans="1:15" ht="15.75" x14ac:dyDescent="0.25">
      <c r="A422" s="73"/>
      <c r="B422" s="63"/>
      <c r="C422" s="95">
        <v>4</v>
      </c>
      <c r="D422" s="124"/>
      <c r="E422" s="71" t="s">
        <v>24</v>
      </c>
      <c r="F422" t="s">
        <v>2692</v>
      </c>
      <c r="G422" s="150"/>
      <c r="H422" s="150"/>
      <c r="I422" s="95" t="s">
        <v>11</v>
      </c>
      <c r="J422" s="49" t="s">
        <v>45</v>
      </c>
      <c r="K422" s="6" t="s">
        <v>118</v>
      </c>
      <c r="L422" s="6" t="s">
        <v>120</v>
      </c>
      <c r="M422" s="49" t="s">
        <v>48</v>
      </c>
      <c r="N422" s="182" t="s">
        <v>2052</v>
      </c>
      <c r="O422" s="196"/>
    </row>
    <row r="423" spans="1:15" ht="15.75" x14ac:dyDescent="0.25">
      <c r="A423" s="73"/>
      <c r="B423" s="63"/>
      <c r="C423" s="103"/>
      <c r="D423" s="65"/>
      <c r="E423" s="73"/>
      <c r="F423" s="152"/>
      <c r="G423" s="150"/>
      <c r="H423" s="150"/>
      <c r="I423" s="104"/>
      <c r="J423" s="49" t="s">
        <v>92</v>
      </c>
      <c r="K423" s="6" t="s">
        <v>119</v>
      </c>
      <c r="L423" s="6" t="s">
        <v>121</v>
      </c>
      <c r="M423" s="49" t="s">
        <v>48</v>
      </c>
      <c r="N423" s="182"/>
      <c r="O423" s="197"/>
    </row>
    <row r="424" spans="1:15" ht="15.75" x14ac:dyDescent="0.25">
      <c r="A424" s="73"/>
      <c r="B424" s="63"/>
      <c r="C424" s="98"/>
      <c r="D424" s="125"/>
      <c r="E424" s="72"/>
      <c r="F424" s="151"/>
      <c r="G424" s="150"/>
      <c r="H424" s="150"/>
      <c r="I424" s="94"/>
      <c r="J424" s="49" t="s">
        <v>332</v>
      </c>
      <c r="K424" s="6" t="s">
        <v>1008</v>
      </c>
      <c r="L424" s="24" t="s">
        <v>1009</v>
      </c>
      <c r="M424" s="49" t="s">
        <v>48</v>
      </c>
      <c r="N424" s="182"/>
      <c r="O424" s="198"/>
    </row>
    <row r="425" spans="1:15" ht="15.75" x14ac:dyDescent="0.25">
      <c r="A425" s="73"/>
      <c r="B425" s="63"/>
      <c r="C425" s="95">
        <v>5</v>
      </c>
      <c r="D425" s="124"/>
      <c r="E425" s="71" t="s">
        <v>318</v>
      </c>
      <c r="F425" t="s">
        <v>2693</v>
      </c>
      <c r="G425" s="150"/>
      <c r="H425" s="150"/>
      <c r="I425" s="95" t="s">
        <v>5</v>
      </c>
      <c r="J425" s="49" t="s">
        <v>45</v>
      </c>
      <c r="K425" s="6" t="s">
        <v>319</v>
      </c>
      <c r="L425" s="49" t="s">
        <v>320</v>
      </c>
      <c r="M425" s="49" t="s">
        <v>48</v>
      </c>
      <c r="N425" s="182" t="s">
        <v>2052</v>
      </c>
      <c r="O425" s="182"/>
    </row>
    <row r="426" spans="1:15" ht="15.75" x14ac:dyDescent="0.25">
      <c r="A426" s="73"/>
      <c r="B426" s="63"/>
      <c r="C426" s="98"/>
      <c r="D426" s="125"/>
      <c r="E426" s="72"/>
      <c r="F426" s="152"/>
      <c r="G426" s="150"/>
      <c r="H426" s="150"/>
      <c r="I426" s="94"/>
      <c r="J426" s="49" t="s">
        <v>92</v>
      </c>
      <c r="K426" s="6" t="s">
        <v>321</v>
      </c>
      <c r="L426" s="49" t="s">
        <v>322</v>
      </c>
      <c r="M426" s="49" t="s">
        <v>48</v>
      </c>
      <c r="N426" s="182"/>
      <c r="O426" s="182"/>
    </row>
    <row r="427" spans="1:15" ht="15.75" x14ac:dyDescent="0.25">
      <c r="A427" s="73"/>
      <c r="B427" s="63"/>
      <c r="C427" s="95">
        <v>6</v>
      </c>
      <c r="D427" s="124"/>
      <c r="E427" s="71" t="s">
        <v>348</v>
      </c>
      <c r="F427" t="s">
        <v>2176</v>
      </c>
      <c r="G427" s="150"/>
      <c r="H427" s="150"/>
      <c r="I427" s="95" t="s">
        <v>342</v>
      </c>
      <c r="J427" s="49" t="s">
        <v>45</v>
      </c>
      <c r="K427" s="49" t="s">
        <v>344</v>
      </c>
      <c r="L427" s="49" t="s">
        <v>345</v>
      </c>
      <c r="M427" s="49" t="s">
        <v>51</v>
      </c>
      <c r="N427" s="182" t="s">
        <v>2052</v>
      </c>
      <c r="O427" s="182"/>
    </row>
    <row r="428" spans="1:15" ht="15.75" x14ac:dyDescent="0.25">
      <c r="A428" s="73"/>
      <c r="B428" s="63"/>
      <c r="C428" s="98"/>
      <c r="D428" s="125"/>
      <c r="E428" s="72"/>
      <c r="F428" s="151"/>
      <c r="G428" s="150"/>
      <c r="H428" s="150"/>
      <c r="I428" s="94"/>
      <c r="J428" s="49" t="s">
        <v>92</v>
      </c>
      <c r="K428" s="49" t="s">
        <v>346</v>
      </c>
      <c r="L428" s="49" t="s">
        <v>347</v>
      </c>
      <c r="M428" s="49" t="s">
        <v>51</v>
      </c>
      <c r="N428" s="182"/>
      <c r="O428" s="182"/>
    </row>
    <row r="429" spans="1:15" ht="15.75" x14ac:dyDescent="0.25">
      <c r="A429" s="73"/>
      <c r="B429" s="63"/>
      <c r="C429" s="95">
        <v>7</v>
      </c>
      <c r="D429" s="124"/>
      <c r="E429" s="71" t="s">
        <v>198</v>
      </c>
      <c r="F429" t="s">
        <v>2177</v>
      </c>
      <c r="G429" s="150"/>
      <c r="H429" s="150"/>
      <c r="I429" s="95" t="s">
        <v>192</v>
      </c>
      <c r="J429" s="49" t="s">
        <v>45</v>
      </c>
      <c r="K429" s="6" t="s">
        <v>355</v>
      </c>
      <c r="L429" s="49" t="s">
        <v>199</v>
      </c>
      <c r="M429" s="49" t="s">
        <v>48</v>
      </c>
      <c r="N429" s="182" t="s">
        <v>2052</v>
      </c>
      <c r="O429" s="182"/>
    </row>
    <row r="430" spans="1:15" ht="15.75" x14ac:dyDescent="0.25">
      <c r="A430" s="73"/>
      <c r="B430" s="63"/>
      <c r="C430" s="103"/>
      <c r="D430" s="65"/>
      <c r="E430" s="73"/>
      <c r="F430" s="152"/>
      <c r="G430" s="150"/>
      <c r="H430" s="150"/>
      <c r="I430" s="104"/>
      <c r="J430" s="49" t="s">
        <v>92</v>
      </c>
      <c r="K430" s="6" t="s">
        <v>354</v>
      </c>
      <c r="L430" s="49" t="s">
        <v>200</v>
      </c>
      <c r="M430" s="49" t="s">
        <v>48</v>
      </c>
      <c r="N430" s="182"/>
      <c r="O430" s="182"/>
    </row>
    <row r="431" spans="1:15" ht="15.75" x14ac:dyDescent="0.25">
      <c r="A431" s="72"/>
      <c r="B431" s="129"/>
      <c r="C431" s="98"/>
      <c r="D431" s="125"/>
      <c r="E431" s="72"/>
      <c r="F431" s="151"/>
      <c r="G431" s="150"/>
      <c r="H431" s="150"/>
      <c r="I431" s="94"/>
      <c r="J431" s="49" t="s">
        <v>263</v>
      </c>
      <c r="K431" s="6">
        <v>16922</v>
      </c>
      <c r="L431" s="49" t="s">
        <v>1569</v>
      </c>
      <c r="M431" s="49" t="s">
        <v>48</v>
      </c>
      <c r="N431" s="182"/>
      <c r="O431" s="182"/>
    </row>
    <row r="432" spans="1:15" ht="30" x14ac:dyDescent="0.25">
      <c r="A432" s="96" t="s">
        <v>17</v>
      </c>
      <c r="B432" s="60"/>
      <c r="C432" s="95">
        <v>1</v>
      </c>
      <c r="D432" s="124"/>
      <c r="E432" s="71" t="s">
        <v>1353</v>
      </c>
      <c r="F432" t="s">
        <v>2694</v>
      </c>
      <c r="G432" s="150"/>
      <c r="H432" s="150"/>
      <c r="I432" s="90" t="s">
        <v>1074</v>
      </c>
      <c r="J432" s="49" t="s">
        <v>45</v>
      </c>
      <c r="K432" s="49" t="s">
        <v>1354</v>
      </c>
      <c r="L432" s="6" t="s">
        <v>974</v>
      </c>
      <c r="M432" s="49" t="s">
        <v>51</v>
      </c>
      <c r="N432" s="182" t="s">
        <v>2052</v>
      </c>
      <c r="O432" s="182"/>
    </row>
    <row r="433" spans="1:15" ht="15.75" x14ac:dyDescent="0.25">
      <c r="A433" s="108"/>
      <c r="B433" s="66"/>
      <c r="C433" s="98"/>
      <c r="D433" s="125"/>
      <c r="E433" s="72"/>
      <c r="F433" s="151"/>
      <c r="G433" s="150"/>
      <c r="H433" s="150"/>
      <c r="I433" s="94"/>
      <c r="J433" s="49" t="s">
        <v>156</v>
      </c>
      <c r="K433" s="49" t="s">
        <v>1355</v>
      </c>
      <c r="L433" s="6" t="s">
        <v>1356</v>
      </c>
      <c r="M433" s="49" t="s">
        <v>51</v>
      </c>
      <c r="N433" s="182"/>
      <c r="O433" s="182"/>
    </row>
    <row r="434" spans="1:15" ht="15.75" x14ac:dyDescent="0.25">
      <c r="A434" s="108"/>
      <c r="B434" s="66"/>
      <c r="C434" s="95">
        <v>2</v>
      </c>
      <c r="D434" s="124"/>
      <c r="E434" s="71" t="s">
        <v>905</v>
      </c>
      <c r="F434" t="s">
        <v>2695</v>
      </c>
      <c r="G434" s="150"/>
      <c r="H434" s="150"/>
      <c r="I434" s="95" t="s">
        <v>823</v>
      </c>
      <c r="J434" s="49" t="s">
        <v>45</v>
      </c>
      <c r="K434" s="49" t="s">
        <v>906</v>
      </c>
      <c r="L434" s="7" t="s">
        <v>907</v>
      </c>
      <c r="M434" s="49" t="s">
        <v>50</v>
      </c>
      <c r="N434" s="196" t="s">
        <v>2052</v>
      </c>
      <c r="O434" s="196"/>
    </row>
    <row r="435" spans="1:15" ht="15.75" x14ac:dyDescent="0.25">
      <c r="A435" s="108"/>
      <c r="B435" s="66"/>
      <c r="C435" s="98"/>
      <c r="D435" s="125"/>
      <c r="E435" s="72"/>
      <c r="F435" s="151"/>
      <c r="G435" s="150"/>
      <c r="H435" s="150"/>
      <c r="I435" s="94"/>
      <c r="J435" s="49" t="s">
        <v>156</v>
      </c>
      <c r="K435" s="49" t="s">
        <v>906</v>
      </c>
      <c r="L435" s="7" t="s">
        <v>907</v>
      </c>
      <c r="M435" s="49" t="s">
        <v>50</v>
      </c>
      <c r="N435" s="198"/>
      <c r="O435" s="198"/>
    </row>
    <row r="436" spans="1:15" ht="15.75" x14ac:dyDescent="0.25">
      <c r="A436" s="108"/>
      <c r="B436" s="66"/>
      <c r="C436" s="95">
        <v>3</v>
      </c>
      <c r="D436" s="124"/>
      <c r="E436" s="71" t="s">
        <v>1444</v>
      </c>
      <c r="F436" t="s">
        <v>2696</v>
      </c>
      <c r="G436" s="150"/>
      <c r="H436" s="150"/>
      <c r="I436" s="90" t="s">
        <v>1445</v>
      </c>
      <c r="J436" s="49" t="s">
        <v>45</v>
      </c>
      <c r="K436" s="49" t="s">
        <v>1446</v>
      </c>
      <c r="L436" s="10" t="s">
        <v>1447</v>
      </c>
      <c r="M436" s="49" t="s">
        <v>1367</v>
      </c>
      <c r="N436" s="188" t="s">
        <v>2052</v>
      </c>
      <c r="O436" s="188"/>
    </row>
    <row r="437" spans="1:15" ht="15.75" x14ac:dyDescent="0.25">
      <c r="A437" s="97"/>
      <c r="B437" s="61"/>
      <c r="C437" s="98"/>
      <c r="D437" s="125"/>
      <c r="E437" s="72"/>
      <c r="F437" s="151"/>
      <c r="G437" s="150"/>
      <c r="H437" s="150"/>
      <c r="I437" s="94"/>
      <c r="J437" s="49" t="s">
        <v>156</v>
      </c>
      <c r="K437" s="49" t="s">
        <v>1448</v>
      </c>
      <c r="L437" s="7" t="s">
        <v>1449</v>
      </c>
      <c r="M437" s="49" t="s">
        <v>1367</v>
      </c>
      <c r="N437" s="188"/>
      <c r="O437" s="188"/>
    </row>
    <row r="438" spans="1:15" ht="30" x14ac:dyDescent="0.25">
      <c r="A438" s="96" t="s">
        <v>22</v>
      </c>
      <c r="B438" s="60"/>
      <c r="C438" s="95">
        <v>1</v>
      </c>
      <c r="D438" s="124"/>
      <c r="E438" s="71" t="s">
        <v>512</v>
      </c>
      <c r="F438" t="s">
        <v>2697</v>
      </c>
      <c r="G438" s="150"/>
      <c r="H438" s="150"/>
      <c r="I438" s="95" t="s">
        <v>497</v>
      </c>
      <c r="J438" s="49" t="s">
        <v>45</v>
      </c>
      <c r="K438" s="10" t="s">
        <v>501</v>
      </c>
      <c r="L438" s="49" t="s">
        <v>502</v>
      </c>
      <c r="M438" s="49" t="s">
        <v>48</v>
      </c>
      <c r="N438" s="182" t="s">
        <v>2052</v>
      </c>
      <c r="O438" s="182"/>
    </row>
    <row r="439" spans="1:15" ht="15.75" x14ac:dyDescent="0.25">
      <c r="A439" s="108"/>
      <c r="B439" s="66"/>
      <c r="C439" s="103"/>
      <c r="D439" s="65"/>
      <c r="E439" s="73"/>
      <c r="F439" s="152"/>
      <c r="G439" s="150"/>
      <c r="H439" s="150"/>
      <c r="I439" s="104"/>
      <c r="J439" s="49" t="s">
        <v>156</v>
      </c>
      <c r="K439" s="10" t="s">
        <v>503</v>
      </c>
      <c r="L439" s="49" t="s">
        <v>231</v>
      </c>
      <c r="M439" s="49" t="s">
        <v>48</v>
      </c>
      <c r="N439" s="182"/>
      <c r="O439" s="182"/>
    </row>
    <row r="440" spans="1:15" ht="15.75" x14ac:dyDescent="0.25">
      <c r="A440" s="108"/>
      <c r="B440" s="66"/>
      <c r="C440" s="98"/>
      <c r="D440" s="125"/>
      <c r="E440" s="72"/>
      <c r="F440" s="151"/>
      <c r="G440" s="150"/>
      <c r="H440" s="150"/>
      <c r="I440" s="94"/>
      <c r="J440" s="49" t="s">
        <v>332</v>
      </c>
      <c r="K440" s="7" t="s">
        <v>504</v>
      </c>
      <c r="L440" s="49" t="s">
        <v>505</v>
      </c>
      <c r="M440" s="49" t="s">
        <v>48</v>
      </c>
      <c r="N440" s="182"/>
      <c r="O440" s="182"/>
    </row>
    <row r="441" spans="1:15" ht="15.75" x14ac:dyDescent="0.25">
      <c r="A441" s="108"/>
      <c r="B441" s="66"/>
      <c r="C441" s="95">
        <v>2</v>
      </c>
      <c r="D441" s="124"/>
      <c r="E441" s="71" t="s">
        <v>1374</v>
      </c>
      <c r="F441" t="s">
        <v>2178</v>
      </c>
      <c r="G441" s="150"/>
      <c r="H441" s="150"/>
      <c r="I441" s="95" t="s">
        <v>497</v>
      </c>
      <c r="J441" s="49" t="s">
        <v>45</v>
      </c>
      <c r="K441" s="10" t="s">
        <v>498</v>
      </c>
      <c r="L441" s="49" t="s">
        <v>499</v>
      </c>
      <c r="M441" s="49" t="s">
        <v>48</v>
      </c>
      <c r="N441" s="196" t="s">
        <v>2052</v>
      </c>
      <c r="O441" s="196"/>
    </row>
    <row r="442" spans="1:15" ht="15.75" x14ac:dyDescent="0.25">
      <c r="A442" s="108"/>
      <c r="B442" s="66"/>
      <c r="C442" s="103"/>
      <c r="D442" s="65"/>
      <c r="E442" s="73"/>
      <c r="F442" s="159"/>
      <c r="G442" s="150"/>
      <c r="H442" s="150"/>
      <c r="I442" s="104"/>
      <c r="J442" s="49" t="s">
        <v>156</v>
      </c>
      <c r="K442" s="10" t="s">
        <v>500</v>
      </c>
      <c r="L442" s="49" t="s">
        <v>222</v>
      </c>
      <c r="M442" s="49" t="s">
        <v>48</v>
      </c>
      <c r="N442" s="197"/>
      <c r="O442" s="197"/>
    </row>
    <row r="443" spans="1:15" ht="15.75" x14ac:dyDescent="0.25">
      <c r="A443" s="108"/>
      <c r="B443" s="66"/>
      <c r="C443" s="98"/>
      <c r="D443" s="125"/>
      <c r="E443" s="72"/>
      <c r="F443" s="160"/>
      <c r="G443" s="50"/>
      <c r="H443" s="117"/>
      <c r="I443" s="94"/>
      <c r="J443" s="49" t="s">
        <v>332</v>
      </c>
      <c r="K443" s="188" t="s">
        <v>109</v>
      </c>
      <c r="L443" s="188"/>
      <c r="M443" s="49" t="s">
        <v>48</v>
      </c>
      <c r="N443" s="198"/>
      <c r="O443" s="198"/>
    </row>
    <row r="444" spans="1:15" ht="15.75" x14ac:dyDescent="0.25">
      <c r="A444" s="108"/>
      <c r="B444" s="66"/>
      <c r="C444" s="95">
        <v>3</v>
      </c>
      <c r="D444" s="124"/>
      <c r="E444" s="71" t="s">
        <v>1419</v>
      </c>
      <c r="F444" t="s">
        <v>2179</v>
      </c>
      <c r="G444" s="71"/>
      <c r="H444" s="113"/>
      <c r="I444" s="90" t="s">
        <v>1420</v>
      </c>
      <c r="J444" s="49" t="s">
        <v>45</v>
      </c>
      <c r="K444" s="10" t="s">
        <v>1421</v>
      </c>
      <c r="L444" s="6" t="s">
        <v>1422</v>
      </c>
      <c r="M444" s="49" t="s">
        <v>1367</v>
      </c>
      <c r="N444" s="196" t="s">
        <v>2052</v>
      </c>
      <c r="O444" s="196"/>
    </row>
    <row r="445" spans="1:15" ht="15.75" x14ac:dyDescent="0.25">
      <c r="A445" s="108"/>
      <c r="B445" s="66"/>
      <c r="C445" s="98"/>
      <c r="D445" s="125"/>
      <c r="E445" s="72"/>
      <c r="F445" s="72"/>
      <c r="G445" s="73"/>
      <c r="H445" s="113"/>
      <c r="I445" s="94"/>
      <c r="J445" s="49" t="s">
        <v>156</v>
      </c>
      <c r="K445" s="10" t="s">
        <v>1423</v>
      </c>
      <c r="L445" s="6" t="s">
        <v>1424</v>
      </c>
      <c r="M445" s="49" t="s">
        <v>1367</v>
      </c>
      <c r="N445" s="197"/>
      <c r="O445" s="197"/>
    </row>
    <row r="446" spans="1:15" ht="15.75" x14ac:dyDescent="0.25">
      <c r="A446" s="108"/>
      <c r="B446" s="66"/>
      <c r="C446" s="95">
        <v>4</v>
      </c>
      <c r="D446" s="124"/>
      <c r="E446" s="71" t="s">
        <v>1537</v>
      </c>
      <c r="F446" t="s">
        <v>2698</v>
      </c>
      <c r="G446" s="113"/>
      <c r="H446" s="113"/>
      <c r="I446" s="90" t="s">
        <v>1534</v>
      </c>
      <c r="J446" s="49" t="s">
        <v>45</v>
      </c>
      <c r="K446" s="7" t="s">
        <v>1538</v>
      </c>
      <c r="L446" s="49" t="s">
        <v>1539</v>
      </c>
      <c r="M446" s="49" t="s">
        <v>108</v>
      </c>
      <c r="N446" s="196" t="s">
        <v>2052</v>
      </c>
      <c r="O446" s="196"/>
    </row>
    <row r="447" spans="1:15" ht="15.75" x14ac:dyDescent="0.25">
      <c r="A447" s="108"/>
      <c r="B447" s="66"/>
      <c r="C447" s="98"/>
      <c r="D447" s="125"/>
      <c r="E447" s="72"/>
      <c r="F447" s="114"/>
      <c r="G447" s="118"/>
      <c r="H447" s="113"/>
      <c r="I447" s="94"/>
      <c r="J447" s="49" t="s">
        <v>156</v>
      </c>
      <c r="K447" s="7" t="s">
        <v>1538</v>
      </c>
      <c r="L447" s="49" t="s">
        <v>1540</v>
      </c>
      <c r="M447" s="49" t="s">
        <v>108</v>
      </c>
      <c r="N447" s="197"/>
      <c r="O447" s="197"/>
    </row>
    <row r="448" spans="1:15" ht="15.75" x14ac:dyDescent="0.25">
      <c r="A448" s="108"/>
      <c r="B448" s="66"/>
      <c r="C448" s="95">
        <v>5</v>
      </c>
      <c r="D448" s="124"/>
      <c r="E448" s="71" t="s">
        <v>1565</v>
      </c>
      <c r="F448" t="s">
        <v>2699</v>
      </c>
      <c r="G448" s="113"/>
      <c r="H448" s="113"/>
      <c r="I448" s="102" t="s">
        <v>1560</v>
      </c>
      <c r="J448" s="49" t="s">
        <v>45</v>
      </c>
      <c r="K448" s="49" t="s">
        <v>1566</v>
      </c>
      <c r="L448" s="49" t="s">
        <v>1567</v>
      </c>
      <c r="M448" s="49" t="s">
        <v>1367</v>
      </c>
      <c r="N448" s="196" t="s">
        <v>2052</v>
      </c>
      <c r="O448" s="182"/>
    </row>
    <row r="449" spans="1:15" ht="15.75" x14ac:dyDescent="0.25">
      <c r="A449" s="108"/>
      <c r="B449" s="66"/>
      <c r="C449" s="98"/>
      <c r="D449" s="125"/>
      <c r="E449" s="72"/>
      <c r="F449" s="81"/>
      <c r="G449" s="143"/>
      <c r="H449" s="113"/>
      <c r="I449" s="94"/>
      <c r="J449" s="49" t="s">
        <v>156</v>
      </c>
      <c r="K449" s="49" t="s">
        <v>1568</v>
      </c>
      <c r="L449" s="6" t="s">
        <v>1246</v>
      </c>
      <c r="M449" s="49" t="s">
        <v>1367</v>
      </c>
      <c r="N449" s="198"/>
      <c r="O449" s="182"/>
    </row>
    <row r="450" spans="1:15" ht="15.75" x14ac:dyDescent="0.25">
      <c r="A450" s="108"/>
      <c r="B450" s="66"/>
      <c r="C450" s="95">
        <v>6</v>
      </c>
      <c r="D450" s="124"/>
      <c r="E450" s="71" t="s">
        <v>2014</v>
      </c>
      <c r="F450" t="s">
        <v>2700</v>
      </c>
      <c r="G450" s="113"/>
      <c r="H450" s="113"/>
      <c r="I450" s="102" t="s">
        <v>2011</v>
      </c>
      <c r="J450" s="49" t="s">
        <v>45</v>
      </c>
      <c r="K450" s="6" t="s">
        <v>2015</v>
      </c>
      <c r="L450" s="49" t="s">
        <v>2016</v>
      </c>
      <c r="M450" s="49" t="s">
        <v>1367</v>
      </c>
      <c r="N450" s="196" t="s">
        <v>2052</v>
      </c>
      <c r="O450" s="196"/>
    </row>
    <row r="451" spans="1:15" ht="15.75" x14ac:dyDescent="0.25">
      <c r="A451" s="108"/>
      <c r="B451" s="66"/>
      <c r="C451" s="103"/>
      <c r="D451" s="65"/>
      <c r="E451" s="73"/>
      <c r="F451" s="118"/>
      <c r="G451" s="118"/>
      <c r="H451" s="113"/>
      <c r="I451" s="104"/>
      <c r="J451" s="49" t="s">
        <v>156</v>
      </c>
      <c r="K451" s="6" t="s">
        <v>2017</v>
      </c>
      <c r="L451" s="49" t="s">
        <v>1369</v>
      </c>
      <c r="M451" s="49" t="s">
        <v>1367</v>
      </c>
      <c r="N451" s="197"/>
      <c r="O451" s="197"/>
    </row>
    <row r="452" spans="1:15" ht="15.75" x14ac:dyDescent="0.25">
      <c r="A452" s="97"/>
      <c r="B452" s="61"/>
      <c r="C452" s="98"/>
      <c r="D452" s="125"/>
      <c r="E452" s="72"/>
      <c r="F452" s="114"/>
      <c r="G452" s="118"/>
      <c r="H452" s="113"/>
      <c r="I452" s="94"/>
      <c r="J452" s="49" t="s">
        <v>332</v>
      </c>
      <c r="K452" s="222" t="s">
        <v>109</v>
      </c>
      <c r="L452" s="223"/>
      <c r="M452" s="49" t="s">
        <v>1367</v>
      </c>
      <c r="N452" s="198"/>
      <c r="O452" s="197"/>
    </row>
    <row r="453" spans="1:15" ht="15.75" x14ac:dyDescent="0.25">
      <c r="A453" s="71" t="s">
        <v>21</v>
      </c>
      <c r="B453" s="128"/>
      <c r="C453" s="95">
        <v>1</v>
      </c>
      <c r="D453" s="124"/>
      <c r="E453" s="71" t="s">
        <v>1357</v>
      </c>
      <c r="F453" t="s">
        <v>2701</v>
      </c>
      <c r="G453" s="113"/>
      <c r="H453" s="113"/>
      <c r="I453" s="102" t="s">
        <v>1437</v>
      </c>
      <c r="J453" s="49" t="s">
        <v>45</v>
      </c>
      <c r="K453" s="49" t="s">
        <v>1358</v>
      </c>
      <c r="L453" s="6" t="s">
        <v>1359</v>
      </c>
      <c r="M453" s="49" t="s">
        <v>48</v>
      </c>
      <c r="N453" s="196" t="s">
        <v>2052</v>
      </c>
      <c r="O453" s="196"/>
    </row>
    <row r="454" spans="1:15" ht="15.75" x14ac:dyDescent="0.25">
      <c r="A454" s="73"/>
      <c r="B454" s="63"/>
      <c r="C454" s="98"/>
      <c r="D454" s="125"/>
      <c r="E454" s="72"/>
      <c r="F454" s="114"/>
      <c r="G454" s="118"/>
      <c r="H454" s="113"/>
      <c r="I454" s="94"/>
      <c r="J454" s="49" t="s">
        <v>263</v>
      </c>
      <c r="K454" s="222" t="s">
        <v>109</v>
      </c>
      <c r="L454" s="223"/>
      <c r="M454" s="49" t="s">
        <v>1367</v>
      </c>
      <c r="N454" s="198"/>
      <c r="O454" s="198"/>
    </row>
    <row r="455" spans="1:15" ht="15.75" x14ac:dyDescent="0.25">
      <c r="A455" s="73"/>
      <c r="B455" s="63"/>
      <c r="C455" s="95">
        <v>2</v>
      </c>
      <c r="D455" s="124"/>
      <c r="E455" s="71" t="s">
        <v>1529</v>
      </c>
      <c r="F455" t="s">
        <v>2702</v>
      </c>
      <c r="G455" s="113"/>
      <c r="H455" s="113"/>
      <c r="I455" s="109" t="s">
        <v>1524</v>
      </c>
      <c r="J455" s="49" t="s">
        <v>45</v>
      </c>
      <c r="K455" s="6" t="s">
        <v>1530</v>
      </c>
      <c r="L455" s="6" t="s">
        <v>1531</v>
      </c>
      <c r="M455" s="49" t="s">
        <v>48</v>
      </c>
      <c r="N455" s="196" t="s">
        <v>2052</v>
      </c>
      <c r="O455" s="196"/>
    </row>
    <row r="456" spans="1:15" ht="15.75" x14ac:dyDescent="0.25">
      <c r="A456" s="73"/>
      <c r="B456" s="63"/>
      <c r="C456" s="98"/>
      <c r="D456" s="125"/>
      <c r="E456" s="72"/>
      <c r="F456" s="114"/>
      <c r="G456" s="118"/>
      <c r="H456" s="113"/>
      <c r="I456" s="94"/>
      <c r="J456" s="49" t="s">
        <v>263</v>
      </c>
      <c r="K456" s="49" t="s">
        <v>1532</v>
      </c>
      <c r="L456" s="6" t="s">
        <v>633</v>
      </c>
      <c r="M456" s="49" t="s">
        <v>1367</v>
      </c>
      <c r="N456" s="198"/>
      <c r="O456" s="198"/>
    </row>
    <row r="457" spans="1:15" ht="15.75" x14ac:dyDescent="0.25">
      <c r="A457" s="73"/>
      <c r="B457" s="63"/>
      <c r="C457" s="95">
        <v>3</v>
      </c>
      <c r="D457" s="124"/>
      <c r="E457" s="71" t="s">
        <v>1954</v>
      </c>
      <c r="F457" t="s">
        <v>2703</v>
      </c>
      <c r="G457" s="113"/>
      <c r="H457" s="113"/>
      <c r="I457" s="109" t="s">
        <v>1955</v>
      </c>
      <c r="J457" s="49" t="s">
        <v>45</v>
      </c>
      <c r="K457" s="49" t="s">
        <v>1956</v>
      </c>
      <c r="L457" s="49" t="s">
        <v>1957</v>
      </c>
      <c r="M457" s="49" t="s">
        <v>51</v>
      </c>
      <c r="N457" s="196" t="s">
        <v>2052</v>
      </c>
      <c r="O457" s="196"/>
    </row>
    <row r="458" spans="1:15" ht="15.75" x14ac:dyDescent="0.25">
      <c r="A458" s="73"/>
      <c r="B458" s="63"/>
      <c r="C458" s="98"/>
      <c r="D458" s="125"/>
      <c r="E458" s="72"/>
      <c r="F458" s="114"/>
      <c r="G458" s="118"/>
      <c r="H458" s="113"/>
      <c r="I458" s="94"/>
      <c r="J458" s="49" t="s">
        <v>156</v>
      </c>
      <c r="K458" s="222" t="s">
        <v>109</v>
      </c>
      <c r="L458" s="223"/>
      <c r="M458" s="49" t="s">
        <v>1367</v>
      </c>
      <c r="N458" s="198"/>
      <c r="O458" s="198"/>
    </row>
    <row r="459" spans="1:15" ht="15.75" x14ac:dyDescent="0.25">
      <c r="A459" s="73"/>
      <c r="B459" s="63"/>
      <c r="C459" s="95">
        <v>4</v>
      </c>
      <c r="D459" s="124"/>
      <c r="E459" s="71" t="s">
        <v>1964</v>
      </c>
      <c r="F459" t="s">
        <v>2704</v>
      </c>
      <c r="G459" s="113"/>
      <c r="H459" s="113"/>
      <c r="I459" s="109" t="s">
        <v>1965</v>
      </c>
      <c r="J459" s="49" t="s">
        <v>45</v>
      </c>
      <c r="K459" s="49" t="s">
        <v>1966</v>
      </c>
      <c r="L459" s="49" t="s">
        <v>952</v>
      </c>
      <c r="M459" s="49" t="s">
        <v>1367</v>
      </c>
      <c r="N459" s="196" t="s">
        <v>2052</v>
      </c>
      <c r="O459" s="118"/>
    </row>
    <row r="460" spans="1:15" ht="15.75" x14ac:dyDescent="0.25">
      <c r="A460" s="73"/>
      <c r="B460" s="63"/>
      <c r="C460" s="98"/>
      <c r="D460" s="125"/>
      <c r="E460" s="72"/>
      <c r="F460" s="114"/>
      <c r="G460" s="118"/>
      <c r="H460" s="113"/>
      <c r="I460" s="94"/>
      <c r="J460" s="49" t="s">
        <v>156</v>
      </c>
      <c r="K460" s="222" t="s">
        <v>109</v>
      </c>
      <c r="L460" s="223"/>
      <c r="M460" s="49" t="s">
        <v>1367</v>
      </c>
      <c r="N460" s="198"/>
      <c r="O460" s="118"/>
    </row>
    <row r="461" spans="1:15" ht="15.75" x14ac:dyDescent="0.25">
      <c r="A461" s="73"/>
      <c r="B461" s="63"/>
      <c r="C461" s="95">
        <v>5</v>
      </c>
      <c r="D461" s="124"/>
      <c r="E461" s="71" t="s">
        <v>2030</v>
      </c>
      <c r="F461" t="s">
        <v>2705</v>
      </c>
      <c r="G461" s="113"/>
      <c r="H461" s="113"/>
      <c r="I461" s="109" t="s">
        <v>2031</v>
      </c>
      <c r="J461" s="49" t="s">
        <v>45</v>
      </c>
      <c r="K461" s="49" t="s">
        <v>2032</v>
      </c>
      <c r="L461" s="49" t="s">
        <v>2033</v>
      </c>
      <c r="M461" s="49" t="s">
        <v>1367</v>
      </c>
      <c r="N461" s="196" t="s">
        <v>2052</v>
      </c>
      <c r="O461" s="196"/>
    </row>
    <row r="462" spans="1:15" ht="15.75" x14ac:dyDescent="0.25">
      <c r="A462" s="72"/>
      <c r="B462" s="129"/>
      <c r="C462" s="98"/>
      <c r="D462" s="125"/>
      <c r="E462" s="72"/>
      <c r="F462" s="118"/>
      <c r="G462" s="118"/>
      <c r="H462" s="113"/>
      <c r="I462" s="94"/>
      <c r="J462" s="49" t="s">
        <v>156</v>
      </c>
      <c r="K462" s="49" t="s">
        <v>2034</v>
      </c>
      <c r="L462" s="49" t="s">
        <v>2035</v>
      </c>
      <c r="M462" s="49" t="s">
        <v>1367</v>
      </c>
      <c r="N462" s="198"/>
      <c r="O462" s="198"/>
    </row>
    <row r="463" spans="1:15" x14ac:dyDescent="0.2">
      <c r="A463" s="95" t="s">
        <v>519</v>
      </c>
      <c r="B463" s="68"/>
      <c r="C463" s="112">
        <v>1</v>
      </c>
      <c r="D463" s="112"/>
      <c r="E463" s="16" t="s">
        <v>723</v>
      </c>
      <c r="F463" s="161"/>
      <c r="G463" s="161"/>
      <c r="H463" s="113"/>
      <c r="I463" s="117" t="s">
        <v>653</v>
      </c>
      <c r="J463" s="51" t="s">
        <v>45</v>
      </c>
      <c r="K463" s="7" t="s">
        <v>731</v>
      </c>
      <c r="L463" s="7" t="s">
        <v>732</v>
      </c>
      <c r="M463" s="51" t="s">
        <v>48</v>
      </c>
      <c r="N463" s="117" t="s">
        <v>2052</v>
      </c>
      <c r="O463" s="117"/>
    </row>
    <row r="464" spans="1:15" x14ac:dyDescent="0.2">
      <c r="A464" s="103"/>
      <c r="B464" s="69"/>
      <c r="C464" s="112">
        <v>2</v>
      </c>
      <c r="D464" s="112"/>
      <c r="E464" s="16" t="s">
        <v>724</v>
      </c>
      <c r="F464" s="161"/>
      <c r="G464" s="161"/>
      <c r="H464" s="113"/>
      <c r="I464" s="117" t="s">
        <v>653</v>
      </c>
      <c r="J464" s="51" t="s">
        <v>45</v>
      </c>
      <c r="K464" s="7" t="s">
        <v>733</v>
      </c>
      <c r="L464" s="7" t="s">
        <v>597</v>
      </c>
      <c r="M464" s="51" t="s">
        <v>734</v>
      </c>
      <c r="N464" s="117" t="s">
        <v>2052</v>
      </c>
      <c r="O464" s="117"/>
    </row>
    <row r="465" spans="1:15" x14ac:dyDescent="0.2">
      <c r="A465" s="103"/>
      <c r="B465" s="69"/>
      <c r="C465" s="112">
        <v>3</v>
      </c>
      <c r="D465" s="112"/>
      <c r="E465" s="16" t="s">
        <v>725</v>
      </c>
      <c r="F465" s="161"/>
      <c r="G465" s="161"/>
      <c r="H465" s="113"/>
      <c r="I465" s="117" t="s">
        <v>653</v>
      </c>
      <c r="J465" s="51" t="s">
        <v>45</v>
      </c>
      <c r="K465" s="6">
        <v>66886</v>
      </c>
      <c r="L465" s="7" t="s">
        <v>736</v>
      </c>
      <c r="M465" s="51" t="s">
        <v>737</v>
      </c>
      <c r="N465" s="117" t="s">
        <v>2052</v>
      </c>
      <c r="O465" s="117"/>
    </row>
    <row r="466" spans="1:15" x14ac:dyDescent="0.2">
      <c r="A466" s="103"/>
      <c r="B466" s="69"/>
      <c r="C466" s="112">
        <v>4</v>
      </c>
      <c r="D466" s="112"/>
      <c r="E466" s="16" t="s">
        <v>726</v>
      </c>
      <c r="F466" s="161"/>
      <c r="G466" s="161"/>
      <c r="H466" s="113"/>
      <c r="I466" s="117" t="s">
        <v>653</v>
      </c>
      <c r="J466" s="51" t="s">
        <v>45</v>
      </c>
      <c r="K466" s="6">
        <v>83615</v>
      </c>
      <c r="L466" s="7" t="s">
        <v>740</v>
      </c>
      <c r="M466" s="51" t="s">
        <v>47</v>
      </c>
      <c r="N466" s="117" t="s">
        <v>2052</v>
      </c>
      <c r="O466" s="117"/>
    </row>
    <row r="467" spans="1:15" x14ac:dyDescent="0.2">
      <c r="A467" s="103"/>
      <c r="B467" s="69"/>
      <c r="C467" s="112">
        <v>5</v>
      </c>
      <c r="D467" s="112"/>
      <c r="E467" s="16" t="s">
        <v>727</v>
      </c>
      <c r="F467" s="161"/>
      <c r="G467" s="161"/>
      <c r="H467" s="113"/>
      <c r="I467" s="117" t="s">
        <v>653</v>
      </c>
      <c r="J467" s="51" t="s">
        <v>45</v>
      </c>
      <c r="K467" s="6">
        <v>80713</v>
      </c>
      <c r="L467" s="7" t="s">
        <v>741</v>
      </c>
      <c r="M467" s="51" t="s">
        <v>669</v>
      </c>
      <c r="N467" s="117" t="s">
        <v>2052</v>
      </c>
      <c r="O467" s="117"/>
    </row>
    <row r="468" spans="1:15" x14ac:dyDescent="0.2">
      <c r="A468" s="103"/>
      <c r="B468" s="69"/>
      <c r="C468" s="112">
        <v>6</v>
      </c>
      <c r="D468" s="112"/>
      <c r="E468" s="16" t="s">
        <v>728</v>
      </c>
      <c r="F468" s="161"/>
      <c r="G468" s="161"/>
      <c r="H468" s="113"/>
      <c r="I468" s="117" t="s">
        <v>653</v>
      </c>
      <c r="J468" s="51" t="s">
        <v>45</v>
      </c>
      <c r="K468" s="7" t="s">
        <v>735</v>
      </c>
      <c r="L468" s="7" t="s">
        <v>424</v>
      </c>
      <c r="M468" s="51" t="s">
        <v>51</v>
      </c>
      <c r="N468" s="117" t="s">
        <v>2052</v>
      </c>
      <c r="O468" s="117"/>
    </row>
    <row r="469" spans="1:15" x14ac:dyDescent="0.2">
      <c r="A469" s="103"/>
      <c r="B469" s="69"/>
      <c r="C469" s="112">
        <v>7</v>
      </c>
      <c r="D469" s="112"/>
      <c r="E469" s="16" t="s">
        <v>729</v>
      </c>
      <c r="F469" s="161"/>
      <c r="G469" s="161"/>
      <c r="H469" s="113"/>
      <c r="I469" s="117" t="s">
        <v>653</v>
      </c>
      <c r="J469" s="51" t="s">
        <v>45</v>
      </c>
      <c r="K469" s="6">
        <v>95068</v>
      </c>
      <c r="L469" s="7" t="s">
        <v>474</v>
      </c>
      <c r="M469" s="51" t="s">
        <v>669</v>
      </c>
      <c r="N469" s="117" t="s">
        <v>2052</v>
      </c>
      <c r="O469" s="117"/>
    </row>
    <row r="470" spans="1:15" x14ac:dyDescent="0.2">
      <c r="A470" s="103"/>
      <c r="B470" s="69"/>
      <c r="C470" s="112">
        <v>8</v>
      </c>
      <c r="D470" s="112"/>
      <c r="E470" s="16" t="s">
        <v>786</v>
      </c>
      <c r="F470" s="161"/>
      <c r="G470" s="161"/>
      <c r="H470" s="113"/>
      <c r="I470" s="117" t="s">
        <v>656</v>
      </c>
      <c r="J470" s="51" t="s">
        <v>45</v>
      </c>
      <c r="K470" s="6">
        <v>52170</v>
      </c>
      <c r="L470" s="7" t="s">
        <v>738</v>
      </c>
      <c r="M470" s="51" t="s">
        <v>739</v>
      </c>
      <c r="N470" s="117" t="s">
        <v>2052</v>
      </c>
      <c r="O470" s="117"/>
    </row>
    <row r="471" spans="1:15" x14ac:dyDescent="0.2">
      <c r="A471" s="103"/>
      <c r="B471" s="69"/>
      <c r="C471" s="112">
        <v>9</v>
      </c>
      <c r="D471" s="112"/>
      <c r="E471" s="34" t="s">
        <v>787</v>
      </c>
      <c r="F471" s="161"/>
      <c r="G471" s="161"/>
      <c r="H471" s="113"/>
      <c r="I471" s="117" t="s">
        <v>730</v>
      </c>
      <c r="J471" s="51" t="s">
        <v>45</v>
      </c>
      <c r="K471" s="7" t="s">
        <v>742</v>
      </c>
      <c r="L471" s="7" t="s">
        <v>743</v>
      </c>
      <c r="M471" s="51" t="s">
        <v>51</v>
      </c>
      <c r="N471" s="117" t="s">
        <v>2052</v>
      </c>
      <c r="O471" s="117"/>
    </row>
    <row r="472" spans="1:15" x14ac:dyDescent="0.2">
      <c r="A472" s="103"/>
      <c r="B472" s="69"/>
      <c r="C472" s="112">
        <v>10</v>
      </c>
      <c r="D472" s="112"/>
      <c r="E472" s="16" t="s">
        <v>800</v>
      </c>
      <c r="F472" s="161"/>
      <c r="G472" s="161"/>
      <c r="H472" s="113"/>
      <c r="I472" s="117" t="s">
        <v>794</v>
      </c>
      <c r="J472" s="51" t="s">
        <v>45</v>
      </c>
      <c r="K472" s="6" t="s">
        <v>798</v>
      </c>
      <c r="L472" s="7" t="s">
        <v>799</v>
      </c>
      <c r="M472" s="51" t="s">
        <v>48</v>
      </c>
      <c r="N472" s="117" t="s">
        <v>2052</v>
      </c>
      <c r="O472" s="117"/>
    </row>
    <row r="473" spans="1:15" x14ac:dyDescent="0.2">
      <c r="A473" s="103"/>
      <c r="B473" s="69"/>
      <c r="C473" s="112">
        <v>11</v>
      </c>
      <c r="D473" s="112"/>
      <c r="E473" s="34" t="s">
        <v>796</v>
      </c>
      <c r="F473" s="161"/>
      <c r="G473" s="161"/>
      <c r="H473" s="113"/>
      <c r="I473" s="117" t="s">
        <v>794</v>
      </c>
      <c r="J473" s="51" t="s">
        <v>45</v>
      </c>
      <c r="K473" s="7" t="s">
        <v>797</v>
      </c>
      <c r="L473" s="7" t="s">
        <v>765</v>
      </c>
      <c r="M473" s="51" t="s">
        <v>48</v>
      </c>
      <c r="N473" s="117" t="s">
        <v>2052</v>
      </c>
      <c r="O473" s="117"/>
    </row>
    <row r="474" spans="1:15" x14ac:dyDescent="0.2">
      <c r="A474" s="103"/>
      <c r="B474" s="69"/>
      <c r="C474" s="112">
        <v>12</v>
      </c>
      <c r="D474" s="112"/>
      <c r="E474" s="34" t="s">
        <v>835</v>
      </c>
      <c r="F474" s="161"/>
      <c r="G474" s="161"/>
      <c r="H474" s="113"/>
      <c r="I474" s="117" t="s">
        <v>823</v>
      </c>
      <c r="J474" s="51" t="s">
        <v>45</v>
      </c>
      <c r="K474" s="10" t="s">
        <v>836</v>
      </c>
      <c r="L474" s="7" t="s">
        <v>641</v>
      </c>
      <c r="M474" s="51" t="s">
        <v>47</v>
      </c>
      <c r="N474" s="117" t="s">
        <v>2052</v>
      </c>
      <c r="O474" s="117"/>
    </row>
    <row r="475" spans="1:15" x14ac:dyDescent="0.2">
      <c r="A475" s="103"/>
      <c r="B475" s="69"/>
      <c r="C475" s="112">
        <v>13</v>
      </c>
      <c r="D475" s="112"/>
      <c r="E475" s="34" t="s">
        <v>826</v>
      </c>
      <c r="F475" s="161"/>
      <c r="G475" s="161"/>
      <c r="H475" s="113"/>
      <c r="I475" s="117" t="s">
        <v>914</v>
      </c>
      <c r="J475" s="51" t="s">
        <v>45</v>
      </c>
      <c r="K475" s="7" t="s">
        <v>827</v>
      </c>
      <c r="L475" s="7" t="s">
        <v>828</v>
      </c>
      <c r="M475" s="51" t="s">
        <v>47</v>
      </c>
      <c r="N475" s="117" t="s">
        <v>2052</v>
      </c>
      <c r="O475" s="117"/>
    </row>
    <row r="476" spans="1:15" x14ac:dyDescent="0.2">
      <c r="A476" s="103"/>
      <c r="B476" s="69"/>
      <c r="C476" s="112">
        <v>14</v>
      </c>
      <c r="D476" s="112"/>
      <c r="E476" s="34" t="s">
        <v>853</v>
      </c>
      <c r="F476" s="161"/>
      <c r="G476" s="161"/>
      <c r="H476" s="113"/>
      <c r="I476" s="117" t="s">
        <v>929</v>
      </c>
      <c r="J476" s="51" t="s">
        <v>45</v>
      </c>
      <c r="K476" s="10" t="s">
        <v>854</v>
      </c>
      <c r="L476" s="7" t="s">
        <v>581</v>
      </c>
      <c r="M476" s="51" t="s">
        <v>239</v>
      </c>
      <c r="N476" s="117" t="s">
        <v>2052</v>
      </c>
      <c r="O476" s="117"/>
    </row>
    <row r="477" spans="1:15" x14ac:dyDescent="0.2">
      <c r="A477" s="103"/>
      <c r="B477" s="69"/>
      <c r="C477" s="112">
        <v>15</v>
      </c>
      <c r="D477" s="112"/>
      <c r="E477" s="34" t="s">
        <v>862</v>
      </c>
      <c r="F477" s="161"/>
      <c r="G477" s="161"/>
      <c r="H477" s="113"/>
      <c r="I477" s="117" t="s">
        <v>930</v>
      </c>
      <c r="J477" s="51" t="s">
        <v>45</v>
      </c>
      <c r="K477" s="10" t="s">
        <v>860</v>
      </c>
      <c r="L477" s="7" t="s">
        <v>861</v>
      </c>
      <c r="M477" s="51" t="s">
        <v>239</v>
      </c>
      <c r="N477" s="117" t="s">
        <v>2052</v>
      </c>
      <c r="O477" s="117"/>
    </row>
    <row r="478" spans="1:15" x14ac:dyDescent="0.2">
      <c r="A478" s="103"/>
      <c r="B478" s="69"/>
      <c r="C478" s="112">
        <v>16</v>
      </c>
      <c r="D478" s="112"/>
      <c r="E478" s="34" t="s">
        <v>1258</v>
      </c>
      <c r="F478" s="161"/>
      <c r="G478" s="161"/>
      <c r="H478" s="113"/>
      <c r="I478" s="117" t="s">
        <v>1142</v>
      </c>
      <c r="J478" s="51" t="s">
        <v>45</v>
      </c>
      <c r="K478" s="10" t="s">
        <v>1259</v>
      </c>
      <c r="L478" s="7" t="s">
        <v>1260</v>
      </c>
      <c r="M478" s="51" t="s">
        <v>48</v>
      </c>
      <c r="N478" s="117" t="s">
        <v>2052</v>
      </c>
      <c r="O478" s="117"/>
    </row>
    <row r="479" spans="1:15" x14ac:dyDescent="0.2">
      <c r="A479" s="103"/>
      <c r="B479" s="69"/>
      <c r="C479" s="112">
        <v>17</v>
      </c>
      <c r="D479" s="112"/>
      <c r="E479" s="34" t="s">
        <v>1110</v>
      </c>
      <c r="F479" s="161"/>
      <c r="G479" s="161"/>
      <c r="H479" s="113"/>
      <c r="I479" s="117" t="s">
        <v>1087</v>
      </c>
      <c r="J479" s="51" t="s">
        <v>45</v>
      </c>
      <c r="K479" s="10" t="s">
        <v>1111</v>
      </c>
      <c r="L479" s="7" t="s">
        <v>1112</v>
      </c>
      <c r="M479" s="51" t="s">
        <v>1242</v>
      </c>
      <c r="N479" s="117" t="s">
        <v>2052</v>
      </c>
      <c r="O479" s="117"/>
    </row>
    <row r="480" spans="1:15" x14ac:dyDescent="0.2">
      <c r="A480" s="103"/>
      <c r="B480" s="69"/>
      <c r="C480" s="112">
        <v>18</v>
      </c>
      <c r="D480" s="112"/>
      <c r="E480" s="34" t="s">
        <v>1261</v>
      </c>
      <c r="F480" s="161"/>
      <c r="G480" s="161"/>
      <c r="H480" s="113"/>
      <c r="I480" s="117" t="s">
        <v>1153</v>
      </c>
      <c r="J480" s="51" t="s">
        <v>45</v>
      </c>
      <c r="K480" s="10" t="s">
        <v>1262</v>
      </c>
      <c r="L480" s="7" t="s">
        <v>1263</v>
      </c>
      <c r="M480" s="51" t="s">
        <v>48</v>
      </c>
      <c r="N480" s="117" t="s">
        <v>2052</v>
      </c>
      <c r="O480" s="117"/>
    </row>
    <row r="481" spans="1:15" x14ac:dyDescent="0.2">
      <c r="A481" s="103"/>
      <c r="B481" s="69"/>
      <c r="C481" s="112">
        <v>19</v>
      </c>
      <c r="D481" s="112"/>
      <c r="E481" s="34" t="s">
        <v>1156</v>
      </c>
      <c r="F481" s="161"/>
      <c r="G481" s="161"/>
      <c r="H481" s="113"/>
      <c r="I481" s="117" t="s">
        <v>1153</v>
      </c>
      <c r="J481" s="51" t="s">
        <v>45</v>
      </c>
      <c r="K481" s="10" t="s">
        <v>1157</v>
      </c>
      <c r="L481" s="7" t="s">
        <v>1158</v>
      </c>
      <c r="M481" s="51" t="s">
        <v>175</v>
      </c>
      <c r="N481" s="117" t="s">
        <v>2052</v>
      </c>
      <c r="O481" s="117"/>
    </row>
    <row r="482" spans="1:15" x14ac:dyDescent="0.2">
      <c r="A482" s="103"/>
      <c r="B482" s="69"/>
      <c r="C482" s="112">
        <v>20</v>
      </c>
      <c r="D482" s="112"/>
      <c r="E482" s="34" t="s">
        <v>1128</v>
      </c>
      <c r="F482" s="161"/>
      <c r="G482" s="161"/>
      <c r="H482" s="113"/>
      <c r="I482" s="117" t="s">
        <v>1129</v>
      </c>
      <c r="J482" s="51" t="s">
        <v>45</v>
      </c>
      <c r="K482" s="10" t="s">
        <v>1130</v>
      </c>
      <c r="L482" s="7" t="s">
        <v>865</v>
      </c>
      <c r="M482" s="51" t="s">
        <v>1242</v>
      </c>
      <c r="N482" s="117" t="s">
        <v>2052</v>
      </c>
      <c r="O482" s="117"/>
    </row>
    <row r="483" spans="1:15" x14ac:dyDescent="0.2">
      <c r="A483" s="103"/>
      <c r="B483" s="69"/>
      <c r="C483" s="112">
        <v>21</v>
      </c>
      <c r="D483" s="112"/>
      <c r="E483" s="34" t="s">
        <v>1243</v>
      </c>
      <c r="F483" s="161"/>
      <c r="G483" s="161"/>
      <c r="H483" s="113"/>
      <c r="I483" s="117" t="s">
        <v>1146</v>
      </c>
      <c r="J483" s="51" t="s">
        <v>45</v>
      </c>
      <c r="K483" s="6" t="s">
        <v>1151</v>
      </c>
      <c r="L483" s="7" t="s">
        <v>1152</v>
      </c>
      <c r="M483" s="51" t="s">
        <v>48</v>
      </c>
      <c r="N483" s="117" t="s">
        <v>2052</v>
      </c>
      <c r="O483" s="117"/>
    </row>
    <row r="484" spans="1:15" x14ac:dyDescent="0.2">
      <c r="A484" s="103"/>
      <c r="B484" s="69"/>
      <c r="C484" s="112">
        <v>22</v>
      </c>
      <c r="D484" s="112"/>
      <c r="E484" s="34" t="s">
        <v>1244</v>
      </c>
      <c r="F484" s="161"/>
      <c r="G484" s="161"/>
      <c r="H484" s="113"/>
      <c r="I484" s="117" t="s">
        <v>1119</v>
      </c>
      <c r="J484" s="51" t="s">
        <v>45</v>
      </c>
      <c r="K484" s="6" t="s">
        <v>1155</v>
      </c>
      <c r="L484" s="7" t="s">
        <v>1029</v>
      </c>
      <c r="M484" s="51" t="s">
        <v>48</v>
      </c>
      <c r="N484" s="117" t="s">
        <v>2052</v>
      </c>
      <c r="O484" s="117"/>
    </row>
    <row r="485" spans="1:15" x14ac:dyDescent="0.2">
      <c r="A485" s="103"/>
      <c r="B485" s="69"/>
      <c r="C485" s="112">
        <v>23</v>
      </c>
      <c r="D485" s="112"/>
      <c r="E485" s="34" t="s">
        <v>1245</v>
      </c>
      <c r="F485" s="161"/>
      <c r="G485" s="161"/>
      <c r="H485" s="113"/>
      <c r="I485" s="117" t="s">
        <v>1246</v>
      </c>
      <c r="J485" s="51" t="s">
        <v>45</v>
      </c>
      <c r="K485" s="6" t="s">
        <v>1247</v>
      </c>
      <c r="L485" s="7" t="s">
        <v>1248</v>
      </c>
      <c r="M485" s="51" t="s">
        <v>48</v>
      </c>
      <c r="N485" s="117" t="s">
        <v>2052</v>
      </c>
      <c r="O485" s="117"/>
    </row>
    <row r="486" spans="1:15" x14ac:dyDescent="0.2">
      <c r="A486" s="103"/>
      <c r="B486" s="69"/>
      <c r="C486" s="112">
        <v>24</v>
      </c>
      <c r="D486" s="112"/>
      <c r="E486" s="34" t="s">
        <v>1249</v>
      </c>
      <c r="F486" s="13"/>
      <c r="G486" s="13"/>
      <c r="H486" s="113"/>
      <c r="I486" s="117" t="s">
        <v>1108</v>
      </c>
      <c r="J486" s="51" t="s">
        <v>45</v>
      </c>
      <c r="K486" s="6" t="s">
        <v>1250</v>
      </c>
      <c r="L486" s="7" t="s">
        <v>436</v>
      </c>
      <c r="M486" s="51" t="s">
        <v>95</v>
      </c>
      <c r="N486" s="117" t="s">
        <v>2052</v>
      </c>
      <c r="O486" s="117"/>
    </row>
    <row r="487" spans="1:15" x14ac:dyDescent="0.2">
      <c r="A487" s="103"/>
      <c r="B487" s="69"/>
      <c r="C487" s="112">
        <v>25</v>
      </c>
      <c r="D487" s="112"/>
      <c r="E487" s="34" t="s">
        <v>1251</v>
      </c>
      <c r="F487" s="13"/>
      <c r="G487" s="127"/>
      <c r="H487" s="113"/>
      <c r="I487" s="117" t="s">
        <v>1146</v>
      </c>
      <c r="J487" s="51" t="s">
        <v>45</v>
      </c>
      <c r="K487" s="6" t="s">
        <v>1147</v>
      </c>
      <c r="L487" s="7" t="s">
        <v>1148</v>
      </c>
      <c r="M487" s="51" t="s">
        <v>48</v>
      </c>
      <c r="N487" s="117" t="s">
        <v>2052</v>
      </c>
      <c r="O487" s="117"/>
    </row>
    <row r="488" spans="1:15" x14ac:dyDescent="0.2">
      <c r="A488" s="103"/>
      <c r="B488" s="69"/>
      <c r="C488" s="112">
        <v>26</v>
      </c>
      <c r="D488" s="112"/>
      <c r="E488" s="34" t="s">
        <v>1252</v>
      </c>
      <c r="F488" s="13"/>
      <c r="G488" s="127"/>
      <c r="H488" s="113"/>
      <c r="I488" s="117" t="s">
        <v>1146</v>
      </c>
      <c r="J488" s="51" t="s">
        <v>45</v>
      </c>
      <c r="K488" s="6">
        <v>88529</v>
      </c>
      <c r="L488" s="7" t="s">
        <v>1253</v>
      </c>
      <c r="M488" s="51" t="s">
        <v>167</v>
      </c>
      <c r="N488" s="117" t="s">
        <v>2052</v>
      </c>
      <c r="O488" s="117"/>
    </row>
    <row r="489" spans="1:15" x14ac:dyDescent="0.2">
      <c r="A489" s="103"/>
      <c r="B489" s="69"/>
      <c r="C489" s="112">
        <v>27</v>
      </c>
      <c r="D489" s="112"/>
      <c r="E489" s="34" t="s">
        <v>1081</v>
      </c>
      <c r="F489" s="13"/>
      <c r="G489" s="127"/>
      <c r="H489" s="113"/>
      <c r="I489" s="117" t="s">
        <v>1076</v>
      </c>
      <c r="J489" s="51" t="s">
        <v>45</v>
      </c>
      <c r="K489" s="6" t="s">
        <v>1082</v>
      </c>
      <c r="L489" s="7" t="s">
        <v>1083</v>
      </c>
      <c r="M489" s="51" t="s">
        <v>48</v>
      </c>
      <c r="N489" s="117" t="s">
        <v>2052</v>
      </c>
      <c r="O489" s="117"/>
    </row>
    <row r="490" spans="1:15" x14ac:dyDescent="0.2">
      <c r="A490" s="103"/>
      <c r="B490" s="69"/>
      <c r="C490" s="112">
        <v>28</v>
      </c>
      <c r="D490" s="112"/>
      <c r="E490" s="34" t="s">
        <v>1154</v>
      </c>
      <c r="F490" s="13"/>
      <c r="G490" s="127"/>
      <c r="H490" s="113"/>
      <c r="I490" s="117" t="s">
        <v>1119</v>
      </c>
      <c r="J490" s="51" t="s">
        <v>45</v>
      </c>
      <c r="K490" s="6">
        <v>79726</v>
      </c>
      <c r="L490" s="7" t="s">
        <v>1254</v>
      </c>
      <c r="M490" s="51" t="s">
        <v>1242</v>
      </c>
      <c r="N490" s="117" t="s">
        <v>2052</v>
      </c>
      <c r="O490" s="117"/>
    </row>
    <row r="491" spans="1:15" x14ac:dyDescent="0.2">
      <c r="A491" s="103"/>
      <c r="B491" s="69"/>
      <c r="C491" s="112">
        <v>29</v>
      </c>
      <c r="D491" s="112"/>
      <c r="E491" s="34" t="s">
        <v>1255</v>
      </c>
      <c r="F491" s="13"/>
      <c r="G491" s="127"/>
      <c r="H491" s="113"/>
      <c r="I491" s="117" t="s">
        <v>1256</v>
      </c>
      <c r="J491" s="51" t="s">
        <v>45</v>
      </c>
      <c r="K491" s="6" t="s">
        <v>1257</v>
      </c>
      <c r="L491" s="7" t="s">
        <v>520</v>
      </c>
      <c r="M491" s="51" t="s">
        <v>48</v>
      </c>
      <c r="N491" s="117" t="s">
        <v>2052</v>
      </c>
      <c r="O491" s="117"/>
    </row>
    <row r="492" spans="1:15" x14ac:dyDescent="0.2">
      <c r="A492" s="103"/>
      <c r="B492" s="69"/>
      <c r="C492" s="112">
        <v>30</v>
      </c>
      <c r="D492" s="112"/>
      <c r="E492" s="34" t="s">
        <v>1096</v>
      </c>
      <c r="F492" s="13"/>
      <c r="G492" s="127"/>
      <c r="H492" s="113"/>
      <c r="I492" s="117" t="s">
        <v>1076</v>
      </c>
      <c r="J492" s="51" t="s">
        <v>45</v>
      </c>
      <c r="K492" s="6">
        <v>106452</v>
      </c>
      <c r="L492" s="7" t="s">
        <v>1097</v>
      </c>
      <c r="M492" s="51" t="s">
        <v>167</v>
      </c>
      <c r="N492" s="117" t="s">
        <v>2052</v>
      </c>
      <c r="O492" s="117"/>
    </row>
    <row r="493" spans="1:15" x14ac:dyDescent="0.2">
      <c r="A493" s="69"/>
      <c r="B493" s="69"/>
      <c r="C493" s="112">
        <v>31</v>
      </c>
      <c r="D493" s="112"/>
      <c r="E493" s="35" t="s">
        <v>1712</v>
      </c>
      <c r="F493" s="78"/>
      <c r="G493" s="142"/>
      <c r="H493" s="113"/>
      <c r="I493" s="117" t="s">
        <v>1692</v>
      </c>
      <c r="J493" s="51" t="s">
        <v>45</v>
      </c>
      <c r="K493" s="49" t="s">
        <v>1890</v>
      </c>
      <c r="L493" s="7" t="s">
        <v>1891</v>
      </c>
      <c r="M493" s="51" t="s">
        <v>167</v>
      </c>
      <c r="N493" s="117" t="s">
        <v>2052</v>
      </c>
      <c r="O493" s="117"/>
    </row>
    <row r="494" spans="1:15" x14ac:dyDescent="0.2">
      <c r="A494" s="69"/>
      <c r="B494" s="69"/>
      <c r="C494" s="112">
        <v>32</v>
      </c>
      <c r="D494" s="112"/>
      <c r="E494" s="35" t="s">
        <v>1713</v>
      </c>
      <c r="F494" s="78"/>
      <c r="G494" s="142"/>
      <c r="H494" s="113"/>
      <c r="I494" s="117" t="s">
        <v>1617</v>
      </c>
      <c r="J494" s="51" t="s">
        <v>45</v>
      </c>
      <c r="K494" s="49" t="s">
        <v>1894</v>
      </c>
      <c r="L494" s="7" t="s">
        <v>716</v>
      </c>
      <c r="M494" s="51" t="s">
        <v>51</v>
      </c>
      <c r="N494" s="117" t="s">
        <v>2052</v>
      </c>
      <c r="O494" s="117"/>
    </row>
    <row r="495" spans="1:15" x14ac:dyDescent="0.2">
      <c r="A495" s="69"/>
      <c r="B495" s="69"/>
      <c r="C495" s="112">
        <v>33</v>
      </c>
      <c r="D495" s="112"/>
      <c r="E495" s="35" t="s">
        <v>1714</v>
      </c>
      <c r="F495" s="78"/>
      <c r="G495" s="142"/>
      <c r="H495" s="113"/>
      <c r="I495" s="117" t="s">
        <v>1677</v>
      </c>
      <c r="J495" s="51" t="s">
        <v>45</v>
      </c>
      <c r="K495" s="6">
        <v>99163</v>
      </c>
      <c r="L495" s="7" t="s">
        <v>1836</v>
      </c>
      <c r="M495" s="51" t="s">
        <v>167</v>
      </c>
      <c r="N495" s="117" t="s">
        <v>2052</v>
      </c>
      <c r="O495" s="117"/>
    </row>
    <row r="496" spans="1:15" x14ac:dyDescent="0.2">
      <c r="A496" s="69"/>
      <c r="B496" s="69"/>
      <c r="C496" s="112">
        <v>34</v>
      </c>
      <c r="D496" s="112"/>
      <c r="E496" s="35" t="s">
        <v>1715</v>
      </c>
      <c r="F496" s="78"/>
      <c r="G496" s="142"/>
      <c r="H496" s="113"/>
      <c r="I496" s="117" t="s">
        <v>1617</v>
      </c>
      <c r="J496" s="51" t="s">
        <v>45</v>
      </c>
      <c r="K496" s="6">
        <v>93215</v>
      </c>
      <c r="L496" s="7" t="s">
        <v>1844</v>
      </c>
      <c r="M496" s="51" t="s">
        <v>167</v>
      </c>
      <c r="N496" s="117" t="s">
        <v>2052</v>
      </c>
      <c r="O496" s="117"/>
    </row>
    <row r="497" spans="1:15" x14ac:dyDescent="0.2">
      <c r="A497" s="69"/>
      <c r="B497" s="69"/>
      <c r="C497" s="112">
        <v>35</v>
      </c>
      <c r="D497" s="112"/>
      <c r="E497" s="35" t="s">
        <v>1716</v>
      </c>
      <c r="F497" s="78"/>
      <c r="G497" s="142"/>
      <c r="H497" s="113"/>
      <c r="I497" s="117" t="s">
        <v>1617</v>
      </c>
      <c r="J497" s="51" t="s">
        <v>45</v>
      </c>
      <c r="K497" s="6">
        <v>58346</v>
      </c>
      <c r="L497" s="7" t="s">
        <v>970</v>
      </c>
      <c r="M497" s="51" t="s">
        <v>663</v>
      </c>
      <c r="N497" s="117" t="s">
        <v>2052</v>
      </c>
      <c r="O497" s="117"/>
    </row>
    <row r="498" spans="1:15" x14ac:dyDescent="0.2">
      <c r="A498" s="69"/>
      <c r="B498" s="69"/>
      <c r="C498" s="112">
        <v>36</v>
      </c>
      <c r="D498" s="112"/>
      <c r="E498" s="35" t="s">
        <v>1717</v>
      </c>
      <c r="F498" s="78"/>
      <c r="G498" s="142"/>
      <c r="H498" s="113"/>
      <c r="I498" s="117" t="s">
        <v>1692</v>
      </c>
      <c r="J498" s="51" t="s">
        <v>45</v>
      </c>
      <c r="K498" s="49" t="s">
        <v>1811</v>
      </c>
      <c r="L498" s="7" t="s">
        <v>1286</v>
      </c>
      <c r="M498" s="51" t="s">
        <v>1792</v>
      </c>
      <c r="N498" s="117" t="s">
        <v>2052</v>
      </c>
      <c r="O498" s="117"/>
    </row>
    <row r="499" spans="1:15" x14ac:dyDescent="0.2">
      <c r="A499" s="69"/>
      <c r="B499" s="69"/>
      <c r="C499" s="112">
        <v>37</v>
      </c>
      <c r="D499" s="112"/>
      <c r="E499" s="35" t="s">
        <v>1718</v>
      </c>
      <c r="F499" s="78"/>
      <c r="G499" s="142"/>
      <c r="H499" s="113"/>
      <c r="I499" s="117" t="s">
        <v>1719</v>
      </c>
      <c r="J499" s="51" t="s">
        <v>45</v>
      </c>
      <c r="K499" s="49" t="s">
        <v>1807</v>
      </c>
      <c r="L499" s="7" t="s">
        <v>1557</v>
      </c>
      <c r="M499" s="51" t="s">
        <v>1792</v>
      </c>
      <c r="N499" s="117" t="s">
        <v>2052</v>
      </c>
      <c r="O499" s="117"/>
    </row>
    <row r="500" spans="1:15" x14ac:dyDescent="0.2">
      <c r="A500" s="69"/>
      <c r="B500" s="69"/>
      <c r="C500" s="112">
        <v>38</v>
      </c>
      <c r="D500" s="112"/>
      <c r="E500" s="35" t="s">
        <v>1720</v>
      </c>
      <c r="F500" s="78"/>
      <c r="G500" s="142"/>
      <c r="H500" s="113"/>
      <c r="I500" s="117" t="s">
        <v>1610</v>
      </c>
      <c r="J500" s="51" t="s">
        <v>45</v>
      </c>
      <c r="K500" s="49" t="s">
        <v>1862</v>
      </c>
      <c r="L500" s="7" t="s">
        <v>1863</v>
      </c>
      <c r="M500" s="51" t="s">
        <v>1792</v>
      </c>
      <c r="N500" s="117" t="s">
        <v>2052</v>
      </c>
      <c r="O500" s="117"/>
    </row>
    <row r="501" spans="1:15" x14ac:dyDescent="0.2">
      <c r="A501" s="69"/>
      <c r="B501" s="69"/>
      <c r="C501" s="112">
        <v>39</v>
      </c>
      <c r="D501" s="112"/>
      <c r="E501" s="35" t="s">
        <v>1721</v>
      </c>
      <c r="F501" s="78"/>
      <c r="G501" s="142"/>
      <c r="H501" s="113"/>
      <c r="I501" s="117" t="s">
        <v>1674</v>
      </c>
      <c r="J501" s="51" t="s">
        <v>45</v>
      </c>
      <c r="K501" s="49" t="s">
        <v>1857</v>
      </c>
      <c r="L501" s="7" t="s">
        <v>1781</v>
      </c>
      <c r="M501" s="51" t="s">
        <v>734</v>
      </c>
      <c r="N501" s="117" t="s">
        <v>2052</v>
      </c>
      <c r="O501" s="117"/>
    </row>
    <row r="502" spans="1:15" x14ac:dyDescent="0.2">
      <c r="A502" s="69"/>
      <c r="B502" s="69"/>
      <c r="C502" s="112">
        <v>40</v>
      </c>
      <c r="D502" s="112"/>
      <c r="E502" s="35" t="s">
        <v>1722</v>
      </c>
      <c r="F502" s="78"/>
      <c r="G502" s="142"/>
      <c r="H502" s="113"/>
      <c r="I502" s="117" t="s">
        <v>1723</v>
      </c>
      <c r="J502" s="51" t="s">
        <v>45</v>
      </c>
      <c r="K502" s="49" t="s">
        <v>1866</v>
      </c>
      <c r="L502" s="7" t="s">
        <v>1867</v>
      </c>
      <c r="M502" s="51" t="s">
        <v>1792</v>
      </c>
      <c r="N502" s="117" t="s">
        <v>2052</v>
      </c>
      <c r="O502" s="117"/>
    </row>
    <row r="503" spans="1:15" x14ac:dyDescent="0.2">
      <c r="A503" s="69"/>
      <c r="B503" s="69"/>
      <c r="C503" s="112">
        <v>41</v>
      </c>
      <c r="D503" s="112"/>
      <c r="E503" s="35" t="s">
        <v>1724</v>
      </c>
      <c r="F503" s="78"/>
      <c r="G503" s="142"/>
      <c r="H503" s="113"/>
      <c r="I503" s="117" t="s">
        <v>1610</v>
      </c>
      <c r="J503" s="51" t="s">
        <v>45</v>
      </c>
      <c r="K503" s="49" t="s">
        <v>1846</v>
      </c>
      <c r="L503" s="7" t="s">
        <v>1152</v>
      </c>
      <c r="M503" s="51" t="s">
        <v>1792</v>
      </c>
      <c r="N503" s="117" t="s">
        <v>2052</v>
      </c>
      <c r="O503" s="117"/>
    </row>
    <row r="504" spans="1:15" x14ac:dyDescent="0.2">
      <c r="A504" s="69"/>
      <c r="B504" s="69"/>
      <c r="C504" s="112">
        <v>42</v>
      </c>
      <c r="D504" s="112"/>
      <c r="E504" s="35" t="s">
        <v>1725</v>
      </c>
      <c r="F504" s="78"/>
      <c r="G504" s="142"/>
      <c r="H504" s="113"/>
      <c r="I504" s="117" t="s">
        <v>1692</v>
      </c>
      <c r="J504" s="51" t="s">
        <v>45</v>
      </c>
      <c r="K504" s="6">
        <v>47776</v>
      </c>
      <c r="L504" s="7" t="s">
        <v>524</v>
      </c>
      <c r="M504" s="51" t="s">
        <v>1792</v>
      </c>
      <c r="N504" s="117" t="s">
        <v>2052</v>
      </c>
      <c r="O504" s="117"/>
    </row>
    <row r="505" spans="1:15" x14ac:dyDescent="0.2">
      <c r="A505" s="69"/>
      <c r="B505" s="69"/>
      <c r="C505" s="112">
        <v>43</v>
      </c>
      <c r="D505" s="112"/>
      <c r="E505" s="35" t="s">
        <v>1726</v>
      </c>
      <c r="F505" s="78"/>
      <c r="G505" s="142"/>
      <c r="H505" s="113"/>
      <c r="I505" s="117" t="s">
        <v>1671</v>
      </c>
      <c r="J505" s="51" t="s">
        <v>45</v>
      </c>
      <c r="K505" s="49">
        <v>43031</v>
      </c>
      <c r="L505" s="7" t="s">
        <v>1077</v>
      </c>
      <c r="M505" s="51" t="s">
        <v>1792</v>
      </c>
      <c r="N505" s="117" t="s">
        <v>2052</v>
      </c>
      <c r="O505" s="117"/>
    </row>
    <row r="506" spans="1:15" x14ac:dyDescent="0.2">
      <c r="A506" s="69"/>
      <c r="B506" s="69"/>
      <c r="C506" s="112">
        <v>44</v>
      </c>
      <c r="D506" s="112"/>
      <c r="E506" s="35" t="s">
        <v>1727</v>
      </c>
      <c r="F506" s="78"/>
      <c r="G506" s="142"/>
      <c r="H506" s="113"/>
      <c r="I506" s="117" t="s">
        <v>1671</v>
      </c>
      <c r="J506" s="51" t="s">
        <v>45</v>
      </c>
      <c r="K506" s="49" t="s">
        <v>1813</v>
      </c>
      <c r="L506" s="7" t="s">
        <v>1814</v>
      </c>
      <c r="M506" s="51" t="s">
        <v>175</v>
      </c>
      <c r="N506" s="117" t="s">
        <v>2052</v>
      </c>
      <c r="O506" s="117"/>
    </row>
    <row r="507" spans="1:15" x14ac:dyDescent="0.2">
      <c r="A507" s="69"/>
      <c r="B507" s="69"/>
      <c r="C507" s="112">
        <v>45</v>
      </c>
      <c r="D507" s="112"/>
      <c r="E507" s="35" t="s">
        <v>1728</v>
      </c>
      <c r="F507" s="78"/>
      <c r="G507" s="142"/>
      <c r="H507" s="113"/>
      <c r="I507" s="117" t="s">
        <v>1629</v>
      </c>
      <c r="J507" s="51" t="s">
        <v>45</v>
      </c>
      <c r="K507" s="6">
        <v>10118</v>
      </c>
      <c r="L507" s="7" t="s">
        <v>701</v>
      </c>
      <c r="M507" s="51" t="s">
        <v>1900</v>
      </c>
      <c r="N507" s="117" t="s">
        <v>2052</v>
      </c>
      <c r="O507" s="117"/>
    </row>
    <row r="508" spans="1:15" ht="15.75" x14ac:dyDescent="0.2">
      <c r="A508" s="84" t="s">
        <v>84</v>
      </c>
      <c r="B508" s="85"/>
      <c r="C508" s="85"/>
      <c r="D508" s="85"/>
      <c r="E508" s="85"/>
      <c r="F508" s="85"/>
      <c r="G508" s="131"/>
      <c r="H508" s="113"/>
      <c r="I508" s="86"/>
      <c r="J508" s="190" t="s">
        <v>152</v>
      </c>
      <c r="K508" s="190"/>
      <c r="L508" s="190"/>
      <c r="M508" s="190"/>
      <c r="N508" s="8"/>
      <c r="O508" s="8"/>
    </row>
    <row r="509" spans="1:15" s="9" customFormat="1" ht="15.75" x14ac:dyDescent="0.25">
      <c r="A509" s="3" t="s">
        <v>15</v>
      </c>
      <c r="B509" s="3"/>
      <c r="C509" s="119" t="s">
        <v>12</v>
      </c>
      <c r="D509" s="119"/>
      <c r="E509" s="5" t="s">
        <v>14</v>
      </c>
      <c r="F509" s="121"/>
      <c r="G509" s="132"/>
      <c r="H509" s="113"/>
      <c r="I509" s="119" t="s">
        <v>8</v>
      </c>
      <c r="J509" s="4" t="s">
        <v>44</v>
      </c>
      <c r="K509" s="4" t="s">
        <v>41</v>
      </c>
      <c r="L509" s="5" t="s">
        <v>42</v>
      </c>
      <c r="M509" s="3" t="s">
        <v>43</v>
      </c>
      <c r="N509" s="119" t="s">
        <v>91</v>
      </c>
      <c r="O509" s="119" t="s">
        <v>1477</v>
      </c>
    </row>
    <row r="510" spans="1:15" s="9" customFormat="1" ht="30" x14ac:dyDescent="0.25">
      <c r="A510" s="71" t="s">
        <v>18</v>
      </c>
      <c r="B510" s="128"/>
      <c r="C510" s="95">
        <v>1</v>
      </c>
      <c r="D510" s="124"/>
      <c r="E510" s="71" t="s">
        <v>1971</v>
      </c>
      <c r="F510" t="s">
        <v>2706</v>
      </c>
      <c r="G510" s="150"/>
      <c r="H510" s="150"/>
      <c r="I510" s="90" t="s">
        <v>1618</v>
      </c>
      <c r="J510" s="49" t="s">
        <v>45</v>
      </c>
      <c r="K510" s="7" t="s">
        <v>1623</v>
      </c>
      <c r="L510" s="49" t="s">
        <v>1624</v>
      </c>
      <c r="M510" s="49" t="s">
        <v>51</v>
      </c>
      <c r="N510" s="182" t="s">
        <v>2052</v>
      </c>
      <c r="O510" s="182"/>
    </row>
    <row r="511" spans="1:15" s="9" customFormat="1" x14ac:dyDescent="0.25">
      <c r="A511" s="73"/>
      <c r="B511" s="63"/>
      <c r="C511" s="98"/>
      <c r="D511" s="125"/>
      <c r="E511" s="72"/>
      <c r="F511" s="151"/>
      <c r="G511" s="150"/>
      <c r="H511" s="150"/>
      <c r="I511" s="94"/>
      <c r="J511" s="49" t="s">
        <v>156</v>
      </c>
      <c r="K511" s="7" t="s">
        <v>1625</v>
      </c>
      <c r="L511" s="7" t="s">
        <v>1626</v>
      </c>
      <c r="M511" s="49" t="s">
        <v>51</v>
      </c>
      <c r="N511" s="182"/>
      <c r="O511" s="182"/>
    </row>
    <row r="512" spans="1:15" s="9" customFormat="1" ht="30" x14ac:dyDescent="0.25">
      <c r="A512" s="73"/>
      <c r="B512" s="63"/>
      <c r="C512" s="95">
        <v>1</v>
      </c>
      <c r="D512" s="124"/>
      <c r="E512" s="71" t="s">
        <v>1970</v>
      </c>
      <c r="F512" t="s">
        <v>2707</v>
      </c>
      <c r="G512" s="150"/>
      <c r="H512" s="150"/>
      <c r="I512" s="95" t="s">
        <v>5</v>
      </c>
      <c r="J512" s="49" t="s">
        <v>45</v>
      </c>
      <c r="K512" s="6" t="s">
        <v>323</v>
      </c>
      <c r="L512" s="49" t="s">
        <v>324</v>
      </c>
      <c r="M512" s="49" t="s">
        <v>48</v>
      </c>
      <c r="N512" s="182" t="s">
        <v>2052</v>
      </c>
      <c r="O512" s="182"/>
    </row>
    <row r="513" spans="1:15" ht="15.75" x14ac:dyDescent="0.25">
      <c r="A513" s="73"/>
      <c r="B513" s="63"/>
      <c r="C513" s="98"/>
      <c r="D513" s="125"/>
      <c r="E513" s="72"/>
      <c r="F513" s="151"/>
      <c r="G513" s="150"/>
      <c r="H513" s="150"/>
      <c r="I513" s="94"/>
      <c r="J513" s="7" t="s">
        <v>92</v>
      </c>
      <c r="K513" s="6" t="s">
        <v>556</v>
      </c>
      <c r="L513" s="49" t="s">
        <v>325</v>
      </c>
      <c r="M513" s="49" t="s">
        <v>48</v>
      </c>
      <c r="N513" s="182"/>
      <c r="O513" s="182"/>
    </row>
    <row r="514" spans="1:15" ht="15.75" x14ac:dyDescent="0.25">
      <c r="A514" s="73"/>
      <c r="B514" s="63"/>
      <c r="C514" s="95">
        <v>2</v>
      </c>
      <c r="D514" s="124"/>
      <c r="E514" s="71" t="s">
        <v>251</v>
      </c>
      <c r="F514" t="s">
        <v>2708</v>
      </c>
      <c r="G514" s="150"/>
      <c r="H514" s="150"/>
      <c r="I514" s="95" t="s">
        <v>252</v>
      </c>
      <c r="J514" s="49" t="s">
        <v>45</v>
      </c>
      <c r="K514" s="6" t="s">
        <v>253</v>
      </c>
      <c r="L514" s="49" t="s">
        <v>254</v>
      </c>
      <c r="M514" s="49" t="s">
        <v>48</v>
      </c>
      <c r="N514" s="182" t="s">
        <v>2052</v>
      </c>
      <c r="O514" s="182"/>
    </row>
    <row r="515" spans="1:15" ht="15.75" x14ac:dyDescent="0.25">
      <c r="A515" s="73"/>
      <c r="B515" s="63"/>
      <c r="C515" s="98"/>
      <c r="D515" s="125"/>
      <c r="E515" s="72"/>
      <c r="F515" s="151"/>
      <c r="G515" s="150"/>
      <c r="H515" s="150"/>
      <c r="I515" s="94"/>
      <c r="J515" s="7" t="s">
        <v>92</v>
      </c>
      <c r="K515" s="6" t="s">
        <v>260</v>
      </c>
      <c r="L515" s="49" t="s">
        <v>255</v>
      </c>
      <c r="M515" s="49" t="s">
        <v>48</v>
      </c>
      <c r="N515" s="182"/>
      <c r="O515" s="182"/>
    </row>
    <row r="516" spans="1:15" ht="15.75" x14ac:dyDescent="0.25">
      <c r="A516" s="73"/>
      <c r="B516" s="63"/>
      <c r="C516" s="95">
        <v>3</v>
      </c>
      <c r="D516" s="124"/>
      <c r="E516" s="71" t="s">
        <v>438</v>
      </c>
      <c r="F516" t="s">
        <v>2709</v>
      </c>
      <c r="G516" s="150"/>
      <c r="H516" s="150"/>
      <c r="I516" s="95" t="s">
        <v>439</v>
      </c>
      <c r="J516" s="49" t="s">
        <v>45</v>
      </c>
      <c r="K516" s="6" t="s">
        <v>440</v>
      </c>
      <c r="L516" s="49" t="s">
        <v>441</v>
      </c>
      <c r="M516" s="49" t="s">
        <v>239</v>
      </c>
      <c r="N516" s="182" t="s">
        <v>2052</v>
      </c>
      <c r="O516" s="182"/>
    </row>
    <row r="517" spans="1:15" ht="15.75" x14ac:dyDescent="0.25">
      <c r="A517" s="73"/>
      <c r="B517" s="63"/>
      <c r="C517" s="98"/>
      <c r="D517" s="125"/>
      <c r="E517" s="72"/>
      <c r="F517" s="151"/>
      <c r="G517" s="150"/>
      <c r="H517" s="150"/>
      <c r="I517" s="94"/>
      <c r="J517" s="7" t="s">
        <v>92</v>
      </c>
      <c r="K517" s="6" t="s">
        <v>440</v>
      </c>
      <c r="L517" s="49" t="s">
        <v>442</v>
      </c>
      <c r="M517" s="49" t="s">
        <v>239</v>
      </c>
      <c r="N517" s="182"/>
      <c r="O517" s="182"/>
    </row>
    <row r="518" spans="1:15" ht="15.75" x14ac:dyDescent="0.25">
      <c r="A518" s="73"/>
      <c r="B518" s="63"/>
      <c r="C518" s="95">
        <v>4</v>
      </c>
      <c r="D518" s="124"/>
      <c r="E518" s="71" t="s">
        <v>1030</v>
      </c>
      <c r="F518" t="s">
        <v>2710</v>
      </c>
      <c r="G518" s="150"/>
      <c r="H518" s="150"/>
      <c r="I518" s="90" t="s">
        <v>1023</v>
      </c>
      <c r="J518" s="49" t="s">
        <v>45</v>
      </c>
      <c r="K518" s="10" t="s">
        <v>1031</v>
      </c>
      <c r="L518" s="49" t="s">
        <v>1032</v>
      </c>
      <c r="M518" s="49" t="s">
        <v>180</v>
      </c>
      <c r="N518" s="182" t="s">
        <v>2052</v>
      </c>
      <c r="O518" s="182"/>
    </row>
    <row r="519" spans="1:15" ht="15.75" x14ac:dyDescent="0.25">
      <c r="A519" s="72"/>
      <c r="B519" s="129"/>
      <c r="C519" s="98"/>
      <c r="D519" s="125"/>
      <c r="E519" s="72"/>
      <c r="F519" s="151"/>
      <c r="G519" s="150"/>
      <c r="H519" s="150"/>
      <c r="I519" s="94"/>
      <c r="J519" s="49" t="s">
        <v>156</v>
      </c>
      <c r="K519" s="10" t="s">
        <v>1033</v>
      </c>
      <c r="L519" s="10" t="s">
        <v>1034</v>
      </c>
      <c r="M519" s="49" t="s">
        <v>545</v>
      </c>
      <c r="N519" s="182"/>
      <c r="O519" s="182"/>
    </row>
    <row r="520" spans="1:15" ht="30" x14ac:dyDescent="0.25">
      <c r="A520" s="71" t="s">
        <v>17</v>
      </c>
      <c r="B520" s="128"/>
      <c r="C520" s="95">
        <v>1</v>
      </c>
      <c r="D520" s="124"/>
      <c r="E520" s="71" t="s">
        <v>563</v>
      </c>
      <c r="F520" t="s">
        <v>2711</v>
      </c>
      <c r="G520" s="150"/>
      <c r="H520" s="150"/>
      <c r="I520" s="95" t="s">
        <v>561</v>
      </c>
      <c r="J520" s="49" t="s">
        <v>45</v>
      </c>
      <c r="K520" s="49" t="s">
        <v>566</v>
      </c>
      <c r="L520" s="49" t="s">
        <v>567</v>
      </c>
      <c r="M520" s="49" t="s">
        <v>51</v>
      </c>
      <c r="N520" s="188" t="s">
        <v>2052</v>
      </c>
      <c r="O520" s="188"/>
    </row>
    <row r="521" spans="1:15" ht="15.75" x14ac:dyDescent="0.25">
      <c r="A521" s="73"/>
      <c r="B521" s="63"/>
      <c r="C521" s="98"/>
      <c r="D521" s="125"/>
      <c r="E521" s="72"/>
      <c r="F521" s="151"/>
      <c r="G521" s="150"/>
      <c r="H521" s="150"/>
      <c r="I521" s="94"/>
      <c r="J521" s="7" t="s">
        <v>156</v>
      </c>
      <c r="K521" s="49" t="s">
        <v>564</v>
      </c>
      <c r="L521" s="49" t="s">
        <v>565</v>
      </c>
      <c r="M521" s="49" t="s">
        <v>51</v>
      </c>
      <c r="N521" s="188"/>
      <c r="O521" s="188"/>
    </row>
    <row r="522" spans="1:15" ht="15.75" x14ac:dyDescent="0.25">
      <c r="A522" s="73"/>
      <c r="B522" s="63"/>
      <c r="C522" s="95">
        <v>2</v>
      </c>
      <c r="D522" s="124"/>
      <c r="E522" s="71" t="s">
        <v>766</v>
      </c>
      <c r="F522" t="s">
        <v>2712</v>
      </c>
      <c r="G522" s="150"/>
      <c r="H522" s="150"/>
      <c r="I522" s="95" t="s">
        <v>794</v>
      </c>
      <c r="J522" s="49" t="s">
        <v>45</v>
      </c>
      <c r="K522" s="6" t="s">
        <v>795</v>
      </c>
      <c r="L522" s="49" t="s">
        <v>477</v>
      </c>
      <c r="M522" s="49" t="s">
        <v>545</v>
      </c>
      <c r="N522" s="188" t="s">
        <v>2052</v>
      </c>
      <c r="O522" s="201"/>
    </row>
    <row r="523" spans="1:15" ht="15.75" x14ac:dyDescent="0.25">
      <c r="A523" s="72"/>
      <c r="B523" s="129"/>
      <c r="C523" s="98"/>
      <c r="D523" s="125"/>
      <c r="E523" s="72"/>
      <c r="F523" s="151"/>
      <c r="G523" s="150"/>
      <c r="H523" s="150"/>
      <c r="I523" s="94"/>
      <c r="J523" s="7" t="s">
        <v>156</v>
      </c>
      <c r="K523" s="6" t="s">
        <v>795</v>
      </c>
      <c r="L523" s="49" t="s">
        <v>477</v>
      </c>
      <c r="M523" s="49" t="s">
        <v>545</v>
      </c>
      <c r="N523" s="188"/>
      <c r="O523" s="202"/>
    </row>
    <row r="524" spans="1:15" ht="15.75" x14ac:dyDescent="0.25">
      <c r="A524" s="95" t="s">
        <v>22</v>
      </c>
      <c r="B524" s="68"/>
      <c r="C524" s="95">
        <v>1</v>
      </c>
      <c r="D524" s="124"/>
      <c r="E524" s="71" t="s">
        <v>374</v>
      </c>
      <c r="F524" t="s">
        <v>2713</v>
      </c>
      <c r="G524" s="150"/>
      <c r="H524" s="150"/>
      <c r="I524" s="95" t="s">
        <v>375</v>
      </c>
      <c r="J524" s="49" t="s">
        <v>45</v>
      </c>
      <c r="K524" s="10" t="s">
        <v>376</v>
      </c>
      <c r="L524" s="49" t="s">
        <v>377</v>
      </c>
      <c r="M524" s="49" t="s">
        <v>48</v>
      </c>
      <c r="N524" s="188" t="s">
        <v>2052</v>
      </c>
      <c r="O524" s="182"/>
    </row>
    <row r="525" spans="1:15" ht="15.75" x14ac:dyDescent="0.25">
      <c r="A525" s="103"/>
      <c r="B525" s="69"/>
      <c r="C525" s="98"/>
      <c r="D525" s="125"/>
      <c r="E525" s="72"/>
      <c r="F525" s="151"/>
      <c r="G525" s="150"/>
      <c r="H525" s="150"/>
      <c r="I525" s="94"/>
      <c r="J525" s="49" t="s">
        <v>156</v>
      </c>
      <c r="K525" s="10" t="s">
        <v>473</v>
      </c>
      <c r="L525" s="49" t="s">
        <v>436</v>
      </c>
      <c r="M525" s="49" t="s">
        <v>48</v>
      </c>
      <c r="N525" s="188"/>
      <c r="O525" s="182"/>
    </row>
    <row r="526" spans="1:15" ht="15.75" x14ac:dyDescent="0.25">
      <c r="A526" s="103"/>
      <c r="B526" s="69"/>
      <c r="C526" s="95">
        <v>2</v>
      </c>
      <c r="D526" s="124"/>
      <c r="E526" s="71" t="s">
        <v>614</v>
      </c>
      <c r="F526" t="s">
        <v>2714</v>
      </c>
      <c r="G526" s="150"/>
      <c r="H526" s="150"/>
      <c r="I526" s="95" t="s">
        <v>370</v>
      </c>
      <c r="J526" s="49" t="s">
        <v>45</v>
      </c>
      <c r="K526" s="10" t="s">
        <v>371</v>
      </c>
      <c r="L526" s="49" t="s">
        <v>372</v>
      </c>
      <c r="M526" s="49" t="s">
        <v>48</v>
      </c>
      <c r="N526" s="188" t="s">
        <v>2052</v>
      </c>
      <c r="O526" s="182"/>
    </row>
    <row r="527" spans="1:15" ht="15.75" x14ac:dyDescent="0.25">
      <c r="A527" s="103"/>
      <c r="B527" s="69"/>
      <c r="C527" s="98"/>
      <c r="D527" s="125"/>
      <c r="E527" s="72"/>
      <c r="F527" s="151"/>
      <c r="G527" s="150"/>
      <c r="H527" s="150"/>
      <c r="I527" s="94"/>
      <c r="J527" s="49" t="s">
        <v>156</v>
      </c>
      <c r="K527" s="10" t="s">
        <v>373</v>
      </c>
      <c r="L527" s="7" t="s">
        <v>367</v>
      </c>
      <c r="M527" s="49" t="s">
        <v>48</v>
      </c>
      <c r="N527" s="188"/>
      <c r="O527" s="182"/>
    </row>
    <row r="528" spans="1:15" ht="15.75" x14ac:dyDescent="0.25">
      <c r="A528" s="103"/>
      <c r="B528" s="69"/>
      <c r="C528" s="95">
        <v>3</v>
      </c>
      <c r="D528" s="124"/>
      <c r="E528" s="71" t="s">
        <v>1385</v>
      </c>
      <c r="F528" t="s">
        <v>2715</v>
      </c>
      <c r="G528" s="150"/>
      <c r="H528" s="150"/>
      <c r="I528" s="90" t="s">
        <v>1384</v>
      </c>
      <c r="J528" s="49" t="s">
        <v>45</v>
      </c>
      <c r="K528" s="7" t="s">
        <v>1386</v>
      </c>
      <c r="L528" s="6" t="s">
        <v>1387</v>
      </c>
      <c r="M528" s="49" t="s">
        <v>48</v>
      </c>
      <c r="N528" s="188" t="s">
        <v>2052</v>
      </c>
      <c r="O528" s="182"/>
    </row>
    <row r="529" spans="1:15" ht="15.75" x14ac:dyDescent="0.25">
      <c r="A529" s="103"/>
      <c r="B529" s="69"/>
      <c r="C529" s="98"/>
      <c r="D529" s="125"/>
      <c r="E529" s="72"/>
      <c r="F529" s="151"/>
      <c r="G529" s="150"/>
      <c r="H529" s="150"/>
      <c r="I529" s="94"/>
      <c r="J529" s="49" t="s">
        <v>156</v>
      </c>
      <c r="K529" s="7" t="s">
        <v>1388</v>
      </c>
      <c r="L529" s="10" t="s">
        <v>1389</v>
      </c>
      <c r="M529" s="49" t="s">
        <v>1367</v>
      </c>
      <c r="N529" s="188"/>
      <c r="O529" s="182"/>
    </row>
    <row r="530" spans="1:15" ht="15.75" x14ac:dyDescent="0.25">
      <c r="A530" s="103"/>
      <c r="B530" s="69"/>
      <c r="C530" s="95">
        <v>4</v>
      </c>
      <c r="D530" s="124"/>
      <c r="E530" s="71" t="s">
        <v>1991</v>
      </c>
      <c r="F530" t="s">
        <v>2716</v>
      </c>
      <c r="G530" s="117"/>
      <c r="H530" s="117"/>
      <c r="I530" s="90" t="s">
        <v>1985</v>
      </c>
      <c r="J530" s="49" t="s">
        <v>45</v>
      </c>
      <c r="K530" s="10" t="s">
        <v>1992</v>
      </c>
      <c r="L530" s="6" t="s">
        <v>1142</v>
      </c>
      <c r="M530" s="49" t="s">
        <v>47</v>
      </c>
      <c r="N530" s="182" t="s">
        <v>2052</v>
      </c>
      <c r="O530" s="182"/>
    </row>
    <row r="531" spans="1:15" ht="15.75" x14ac:dyDescent="0.25">
      <c r="A531" s="98"/>
      <c r="B531" s="70"/>
      <c r="C531" s="98"/>
      <c r="D531" s="125"/>
      <c r="E531" s="72"/>
      <c r="F531" s="151"/>
      <c r="G531" s="117"/>
      <c r="H531" s="117"/>
      <c r="I531" s="94"/>
      <c r="J531" s="49" t="s">
        <v>156</v>
      </c>
      <c r="K531" s="10" t="s">
        <v>1992</v>
      </c>
      <c r="L531" s="6" t="s">
        <v>1142</v>
      </c>
      <c r="M531" s="49" t="s">
        <v>47</v>
      </c>
      <c r="N531" s="182"/>
      <c r="O531" s="182"/>
    </row>
    <row r="532" spans="1:15" ht="15.75" x14ac:dyDescent="0.25">
      <c r="A532" s="71" t="s">
        <v>21</v>
      </c>
      <c r="B532" s="128"/>
      <c r="C532" s="95">
        <v>1</v>
      </c>
      <c r="D532" s="124"/>
      <c r="E532" s="71" t="s">
        <v>293</v>
      </c>
      <c r="F532" t="s">
        <v>2717</v>
      </c>
      <c r="G532" s="117"/>
      <c r="H532" s="117"/>
      <c r="I532" s="95" t="s">
        <v>294</v>
      </c>
      <c r="J532" s="49" t="s">
        <v>45</v>
      </c>
      <c r="K532" s="6" t="s">
        <v>295</v>
      </c>
      <c r="L532" s="6" t="s">
        <v>296</v>
      </c>
      <c r="M532" s="49" t="s">
        <v>95</v>
      </c>
      <c r="N532" s="188" t="s">
        <v>2052</v>
      </c>
      <c r="O532" s="188"/>
    </row>
    <row r="533" spans="1:15" ht="15.75" x14ac:dyDescent="0.25">
      <c r="A533" s="73"/>
      <c r="B533" s="63"/>
      <c r="C533" s="98"/>
      <c r="D533" s="125"/>
      <c r="E533" s="72"/>
      <c r="F533" s="151"/>
      <c r="G533" s="117"/>
      <c r="H533" s="117"/>
      <c r="I533" s="94"/>
      <c r="J533" s="49" t="s">
        <v>297</v>
      </c>
      <c r="K533" s="6" t="s">
        <v>295</v>
      </c>
      <c r="L533" s="49" t="s">
        <v>298</v>
      </c>
      <c r="M533" s="49" t="s">
        <v>95</v>
      </c>
      <c r="N533" s="188"/>
      <c r="O533" s="188"/>
    </row>
    <row r="534" spans="1:15" ht="15.75" x14ac:dyDescent="0.25">
      <c r="A534" s="73"/>
      <c r="B534" s="63"/>
      <c r="C534" s="95">
        <v>2</v>
      </c>
      <c r="D534" s="124"/>
      <c r="E534" s="71" t="s">
        <v>1036</v>
      </c>
      <c r="F534" t="s">
        <v>2718</v>
      </c>
      <c r="G534" s="117"/>
      <c r="H534" s="117"/>
      <c r="I534" s="102" t="s">
        <v>1037</v>
      </c>
      <c r="J534" s="49" t="s">
        <v>45</v>
      </c>
      <c r="K534" s="10" t="s">
        <v>1038</v>
      </c>
      <c r="L534" s="6" t="s">
        <v>1028</v>
      </c>
      <c r="M534" s="49" t="s">
        <v>48</v>
      </c>
      <c r="N534" s="188" t="s">
        <v>2052</v>
      </c>
      <c r="O534" s="188"/>
    </row>
    <row r="535" spans="1:15" ht="15.75" x14ac:dyDescent="0.25">
      <c r="A535" s="73"/>
      <c r="B535" s="63"/>
      <c r="C535" s="98"/>
      <c r="D535" s="125"/>
      <c r="E535" s="72"/>
      <c r="F535" s="151"/>
      <c r="G535" s="117"/>
      <c r="H535" s="117"/>
      <c r="I535" s="94"/>
      <c r="J535" s="49" t="s">
        <v>156</v>
      </c>
      <c r="K535" s="222" t="s">
        <v>109</v>
      </c>
      <c r="L535" s="228"/>
      <c r="M535" s="49" t="s">
        <v>48</v>
      </c>
      <c r="N535" s="188"/>
      <c r="O535" s="188"/>
    </row>
    <row r="536" spans="1:15" ht="15.75" x14ac:dyDescent="0.25">
      <c r="A536" s="73"/>
      <c r="B536" s="63"/>
      <c r="C536" s="95">
        <v>3</v>
      </c>
      <c r="D536" s="124"/>
      <c r="E536" s="71" t="s">
        <v>986</v>
      </c>
      <c r="F536" t="str">
        <f>"85888463"</f>
        <v>85888463</v>
      </c>
      <c r="G536" s="117"/>
      <c r="H536" s="117"/>
      <c r="I536" s="95" t="s">
        <v>997</v>
      </c>
      <c r="J536" s="49" t="s">
        <v>45</v>
      </c>
      <c r="K536" s="49" t="s">
        <v>987</v>
      </c>
      <c r="L536" s="7" t="s">
        <v>988</v>
      </c>
      <c r="M536" s="49" t="s">
        <v>51</v>
      </c>
      <c r="N536" s="182" t="s">
        <v>2052</v>
      </c>
      <c r="O536" s="188"/>
    </row>
    <row r="537" spans="1:15" ht="15.75" x14ac:dyDescent="0.25">
      <c r="A537" s="73"/>
      <c r="B537" s="63"/>
      <c r="C537" s="98"/>
      <c r="D537" s="125"/>
      <c r="E537" s="72"/>
      <c r="F537" s="151"/>
      <c r="G537" s="117"/>
      <c r="H537" s="117"/>
      <c r="I537" s="94"/>
      <c r="J537" s="49" t="s">
        <v>263</v>
      </c>
      <c r="K537" s="49" t="s">
        <v>989</v>
      </c>
      <c r="L537" s="7" t="s">
        <v>990</v>
      </c>
      <c r="M537" s="49" t="s">
        <v>51</v>
      </c>
      <c r="N537" s="182"/>
      <c r="O537" s="188"/>
    </row>
    <row r="538" spans="1:15" ht="15.75" x14ac:dyDescent="0.25">
      <c r="A538" s="73"/>
      <c r="B538" s="63"/>
      <c r="C538" s="95">
        <v>4</v>
      </c>
      <c r="D538" s="124"/>
      <c r="E538" s="71" t="s">
        <v>1657</v>
      </c>
      <c r="F538" t="s">
        <v>2719</v>
      </c>
      <c r="G538" s="117"/>
      <c r="H538" s="117"/>
      <c r="I538" s="102" t="s">
        <v>1930</v>
      </c>
      <c r="J538" s="49" t="s">
        <v>45</v>
      </c>
      <c r="K538" s="10" t="s">
        <v>1658</v>
      </c>
      <c r="L538" s="6" t="s">
        <v>463</v>
      </c>
      <c r="M538" s="49" t="s">
        <v>1367</v>
      </c>
      <c r="N538" s="188" t="s">
        <v>2052</v>
      </c>
      <c r="O538" s="188"/>
    </row>
    <row r="539" spans="1:15" ht="15.75" x14ac:dyDescent="0.25">
      <c r="A539" s="72"/>
      <c r="B539" s="129"/>
      <c r="C539" s="98"/>
      <c r="D539" s="125"/>
      <c r="E539" s="72"/>
      <c r="F539" s="114"/>
      <c r="G539" s="118"/>
      <c r="H539" s="118"/>
      <c r="I539" s="94"/>
      <c r="J539" s="49" t="s">
        <v>156</v>
      </c>
      <c r="K539" s="222" t="s">
        <v>109</v>
      </c>
      <c r="L539" s="228"/>
      <c r="M539" s="49" t="s">
        <v>48</v>
      </c>
      <c r="N539" s="188"/>
      <c r="O539" s="188"/>
    </row>
    <row r="540" spans="1:15" x14ac:dyDescent="0.2">
      <c r="A540" s="128" t="s">
        <v>1558</v>
      </c>
      <c r="B540" s="128"/>
      <c r="C540" s="112">
        <v>1</v>
      </c>
      <c r="D540" s="112"/>
      <c r="E540" s="51" t="s">
        <v>1559</v>
      </c>
      <c r="F540" s="117"/>
      <c r="G540" s="113"/>
      <c r="H540" s="113"/>
      <c r="I540" s="126" t="s">
        <v>1560</v>
      </c>
      <c r="J540" s="49" t="s">
        <v>45</v>
      </c>
      <c r="K540" s="10" t="s">
        <v>1561</v>
      </c>
      <c r="L540" s="49" t="s">
        <v>1562</v>
      </c>
      <c r="M540" s="49" t="s">
        <v>1367</v>
      </c>
      <c r="N540" s="112" t="s">
        <v>2052</v>
      </c>
      <c r="O540" s="112"/>
    </row>
    <row r="541" spans="1:15" x14ac:dyDescent="0.2">
      <c r="A541" s="71" t="s">
        <v>519</v>
      </c>
      <c r="B541" s="113"/>
      <c r="C541" s="120">
        <v>1</v>
      </c>
      <c r="D541" s="120"/>
      <c r="E541" s="7" t="s">
        <v>913</v>
      </c>
      <c r="F541" s="112"/>
      <c r="G541" s="124"/>
      <c r="H541" s="113"/>
      <c r="I541" s="112" t="s">
        <v>653</v>
      </c>
      <c r="J541" s="49" t="s">
        <v>45</v>
      </c>
      <c r="K541" s="7" t="s">
        <v>764</v>
      </c>
      <c r="L541" s="7" t="s">
        <v>765</v>
      </c>
      <c r="M541" s="49" t="s">
        <v>48</v>
      </c>
      <c r="N541" s="117" t="s">
        <v>2052</v>
      </c>
      <c r="O541" s="117"/>
    </row>
    <row r="542" spans="1:15" x14ac:dyDescent="0.2">
      <c r="A542" s="73"/>
      <c r="B542" s="118"/>
      <c r="C542" s="120">
        <v>2</v>
      </c>
      <c r="D542" s="120"/>
      <c r="E542" s="7" t="s">
        <v>766</v>
      </c>
      <c r="F542" s="112"/>
      <c r="G542" s="124"/>
      <c r="H542" s="113"/>
      <c r="I542" s="112" t="s">
        <v>653</v>
      </c>
      <c r="J542" s="49" t="s">
        <v>45</v>
      </c>
      <c r="K542" s="7" t="s">
        <v>767</v>
      </c>
      <c r="L542" s="7" t="s">
        <v>768</v>
      </c>
      <c r="M542" s="49" t="s">
        <v>47</v>
      </c>
      <c r="N542" s="117" t="s">
        <v>2052</v>
      </c>
      <c r="O542" s="117"/>
    </row>
    <row r="543" spans="1:15" x14ac:dyDescent="0.2">
      <c r="A543" s="73"/>
      <c r="B543" s="118"/>
      <c r="C543" s="120">
        <v>3</v>
      </c>
      <c r="D543" s="120"/>
      <c r="E543" s="7" t="s">
        <v>769</v>
      </c>
      <c r="F543" s="112"/>
      <c r="G543" s="124"/>
      <c r="H543" s="113"/>
      <c r="I543" s="112" t="s">
        <v>653</v>
      </c>
      <c r="J543" s="49" t="s">
        <v>45</v>
      </c>
      <c r="K543" s="7" t="s">
        <v>770</v>
      </c>
      <c r="L543" s="7" t="s">
        <v>771</v>
      </c>
      <c r="M543" s="49" t="s">
        <v>48</v>
      </c>
      <c r="N543" s="117" t="s">
        <v>2052</v>
      </c>
      <c r="O543" s="117"/>
    </row>
    <row r="544" spans="1:15" x14ac:dyDescent="0.2">
      <c r="A544" s="73"/>
      <c r="B544" s="118"/>
      <c r="C544" s="120">
        <v>4</v>
      </c>
      <c r="D544" s="120"/>
      <c r="E544" s="7" t="s">
        <v>772</v>
      </c>
      <c r="F544" s="112"/>
      <c r="G544" s="124"/>
      <c r="H544" s="113"/>
      <c r="I544" s="112" t="s">
        <v>653</v>
      </c>
      <c r="J544" s="49" t="s">
        <v>45</v>
      </c>
      <c r="K544" s="7" t="s">
        <v>773</v>
      </c>
      <c r="L544" s="7" t="s">
        <v>774</v>
      </c>
      <c r="M544" s="49" t="s">
        <v>48</v>
      </c>
      <c r="N544" s="117" t="s">
        <v>2052</v>
      </c>
      <c r="O544" s="117"/>
    </row>
    <row r="545" spans="1:15" x14ac:dyDescent="0.2">
      <c r="A545" s="73"/>
      <c r="B545" s="118"/>
      <c r="C545" s="120">
        <v>5</v>
      </c>
      <c r="D545" s="120"/>
      <c r="E545" s="7" t="s">
        <v>775</v>
      </c>
      <c r="F545" s="112"/>
      <c r="G545" s="124"/>
      <c r="H545" s="113"/>
      <c r="I545" s="112" t="s">
        <v>645</v>
      </c>
      <c r="J545" s="49" t="s">
        <v>45</v>
      </c>
      <c r="K545" s="49" t="s">
        <v>776</v>
      </c>
      <c r="L545" s="7" t="s">
        <v>552</v>
      </c>
      <c r="M545" s="49" t="s">
        <v>47</v>
      </c>
      <c r="N545" s="117" t="s">
        <v>2052</v>
      </c>
      <c r="O545" s="117"/>
    </row>
    <row r="546" spans="1:15" x14ac:dyDescent="0.2">
      <c r="A546" s="73"/>
      <c r="B546" s="118"/>
      <c r="C546" s="120">
        <v>6</v>
      </c>
      <c r="D546" s="120"/>
      <c r="E546" s="7" t="s">
        <v>808</v>
      </c>
      <c r="F546" s="112"/>
      <c r="G546" s="124"/>
      <c r="H546" s="113"/>
      <c r="I546" s="112" t="s">
        <v>801</v>
      </c>
      <c r="J546" s="49" t="s">
        <v>45</v>
      </c>
      <c r="K546" s="6" t="s">
        <v>809</v>
      </c>
      <c r="L546" s="7" t="s">
        <v>524</v>
      </c>
      <c r="M546" s="49" t="s">
        <v>48</v>
      </c>
      <c r="N546" s="117" t="s">
        <v>2052</v>
      </c>
      <c r="O546" s="117"/>
    </row>
    <row r="547" spans="1:15" x14ac:dyDescent="0.2">
      <c r="A547" s="73"/>
      <c r="B547" s="118"/>
      <c r="C547" s="120">
        <v>7</v>
      </c>
      <c r="D547" s="120"/>
      <c r="E547" s="7" t="s">
        <v>894</v>
      </c>
      <c r="F547" s="112"/>
      <c r="G547" s="124"/>
      <c r="H547" s="113"/>
      <c r="I547" s="112" t="s">
        <v>804</v>
      </c>
      <c r="J547" s="49" t="s">
        <v>45</v>
      </c>
      <c r="K547" s="6" t="s">
        <v>895</v>
      </c>
      <c r="L547" s="7" t="s">
        <v>652</v>
      </c>
      <c r="M547" s="49" t="s">
        <v>48</v>
      </c>
      <c r="N547" s="117" t="s">
        <v>2052</v>
      </c>
      <c r="O547" s="117"/>
    </row>
    <row r="548" spans="1:15" x14ac:dyDescent="0.2">
      <c r="A548" s="73"/>
      <c r="B548" s="118"/>
      <c r="C548" s="120">
        <v>8</v>
      </c>
      <c r="D548" s="120"/>
      <c r="E548" s="7" t="s">
        <v>878</v>
      </c>
      <c r="F548" s="112"/>
      <c r="G548" s="124"/>
      <c r="H548" s="113"/>
      <c r="I548" s="112" t="s">
        <v>914</v>
      </c>
      <c r="J548" s="49" t="s">
        <v>45</v>
      </c>
      <c r="K548" s="6" t="s">
        <v>879</v>
      </c>
      <c r="L548" s="7" t="s">
        <v>880</v>
      </c>
      <c r="M548" s="49" t="s">
        <v>51</v>
      </c>
      <c r="N548" s="117" t="s">
        <v>2052</v>
      </c>
      <c r="O548" s="117"/>
    </row>
    <row r="549" spans="1:15" x14ac:dyDescent="0.2">
      <c r="A549" s="73"/>
      <c r="B549" s="118"/>
      <c r="C549" s="120">
        <v>9</v>
      </c>
      <c r="D549" s="120"/>
      <c r="E549" s="7" t="s">
        <v>1278</v>
      </c>
      <c r="F549" s="112"/>
      <c r="G549" s="124"/>
      <c r="H549" s="113"/>
      <c r="I549" s="112" t="s">
        <v>1067</v>
      </c>
      <c r="J549" s="49" t="s">
        <v>45</v>
      </c>
      <c r="K549" s="6" t="s">
        <v>1279</v>
      </c>
      <c r="L549" s="7" t="s">
        <v>1280</v>
      </c>
      <c r="M549" s="49" t="s">
        <v>545</v>
      </c>
      <c r="N549" s="117" t="s">
        <v>2052</v>
      </c>
      <c r="O549" s="117"/>
    </row>
    <row r="550" spans="1:15" x14ac:dyDescent="0.2">
      <c r="A550" s="73"/>
      <c r="B550" s="118"/>
      <c r="C550" s="120">
        <v>10</v>
      </c>
      <c r="D550" s="120"/>
      <c r="E550" s="7" t="s">
        <v>1281</v>
      </c>
      <c r="F550" s="112"/>
      <c r="G550" s="124"/>
      <c r="H550" s="113"/>
      <c r="I550" s="112" t="s">
        <v>1271</v>
      </c>
      <c r="J550" s="49" t="s">
        <v>45</v>
      </c>
      <c r="K550" s="6" t="s">
        <v>1282</v>
      </c>
      <c r="L550" s="7" t="s">
        <v>1283</v>
      </c>
      <c r="M550" s="49" t="s">
        <v>48</v>
      </c>
      <c r="N550" s="117" t="s">
        <v>2052</v>
      </c>
      <c r="O550" s="117"/>
    </row>
    <row r="551" spans="1:15" x14ac:dyDescent="0.2">
      <c r="A551" s="73"/>
      <c r="B551" s="118"/>
      <c r="C551" s="120">
        <v>11</v>
      </c>
      <c r="D551" s="120"/>
      <c r="E551" s="7" t="s">
        <v>1264</v>
      </c>
      <c r="F551" s="112"/>
      <c r="G551" s="124"/>
      <c r="H551" s="113"/>
      <c r="I551" s="112" t="s">
        <v>1067</v>
      </c>
      <c r="J551" s="49" t="s">
        <v>45</v>
      </c>
      <c r="K551" s="6" t="s">
        <v>1265</v>
      </c>
      <c r="L551" s="7" t="s">
        <v>463</v>
      </c>
      <c r="M551" s="49" t="s">
        <v>48</v>
      </c>
      <c r="N551" s="117" t="s">
        <v>2052</v>
      </c>
      <c r="O551" s="117"/>
    </row>
    <row r="552" spans="1:15" x14ac:dyDescent="0.2">
      <c r="A552" s="73"/>
      <c r="B552" s="118"/>
      <c r="C552" s="120">
        <v>12</v>
      </c>
      <c r="D552" s="120"/>
      <c r="E552" s="7" t="s">
        <v>1266</v>
      </c>
      <c r="F552" s="112"/>
      <c r="G552" s="124"/>
      <c r="H552" s="113"/>
      <c r="I552" s="112" t="s">
        <v>1067</v>
      </c>
      <c r="J552" s="49" t="s">
        <v>45</v>
      </c>
      <c r="K552" s="6" t="s">
        <v>1267</v>
      </c>
      <c r="L552" s="7" t="s">
        <v>575</v>
      </c>
      <c r="M552" s="49" t="s">
        <v>51</v>
      </c>
      <c r="N552" s="117" t="s">
        <v>2052</v>
      </c>
      <c r="O552" s="117"/>
    </row>
    <row r="553" spans="1:15" x14ac:dyDescent="0.2">
      <c r="A553" s="73"/>
      <c r="B553" s="118"/>
      <c r="C553" s="120">
        <v>13</v>
      </c>
      <c r="D553" s="120"/>
      <c r="E553" s="7" t="s">
        <v>1268</v>
      </c>
      <c r="F553" s="112"/>
      <c r="G553" s="124"/>
      <c r="H553" s="113"/>
      <c r="I553" s="112" t="s">
        <v>1085</v>
      </c>
      <c r="J553" s="49" t="s">
        <v>45</v>
      </c>
      <c r="K553" s="6">
        <v>105573</v>
      </c>
      <c r="L553" s="7" t="s">
        <v>1269</v>
      </c>
      <c r="M553" s="49" t="s">
        <v>167</v>
      </c>
      <c r="N553" s="117" t="s">
        <v>2052</v>
      </c>
      <c r="O553" s="117"/>
    </row>
    <row r="554" spans="1:15" x14ac:dyDescent="0.2">
      <c r="A554" s="73"/>
      <c r="B554" s="118"/>
      <c r="C554" s="120">
        <v>14</v>
      </c>
      <c r="D554" s="120"/>
      <c r="E554" s="7" t="s">
        <v>1270</v>
      </c>
      <c r="F554" s="112"/>
      <c r="G554" s="124"/>
      <c r="H554" s="113"/>
      <c r="I554" s="112" t="s">
        <v>1271</v>
      </c>
      <c r="J554" s="49" t="s">
        <v>45</v>
      </c>
      <c r="K554" s="6" t="s">
        <v>1272</v>
      </c>
      <c r="L554" s="7" t="s">
        <v>463</v>
      </c>
      <c r="M554" s="49" t="s">
        <v>48</v>
      </c>
      <c r="N554" s="117" t="s">
        <v>2052</v>
      </c>
      <c r="O554" s="117"/>
    </row>
    <row r="555" spans="1:15" x14ac:dyDescent="0.2">
      <c r="A555" s="73"/>
      <c r="B555" s="118"/>
      <c r="C555" s="120">
        <v>15</v>
      </c>
      <c r="D555" s="120"/>
      <c r="E555" s="7" t="s">
        <v>1273</v>
      </c>
      <c r="F555" s="112"/>
      <c r="G555" s="124"/>
      <c r="H555" s="113"/>
      <c r="I555" s="112" t="s">
        <v>1274</v>
      </c>
      <c r="J555" s="49" t="s">
        <v>45</v>
      </c>
      <c r="K555" s="6" t="s">
        <v>1275</v>
      </c>
      <c r="L555" s="7" t="s">
        <v>1276</v>
      </c>
      <c r="M555" s="49" t="s">
        <v>48</v>
      </c>
      <c r="N555" s="117" t="s">
        <v>2052</v>
      </c>
      <c r="O555" s="117"/>
    </row>
    <row r="556" spans="1:15" x14ac:dyDescent="0.2">
      <c r="A556" s="73"/>
      <c r="B556" s="118"/>
      <c r="C556" s="120">
        <v>16</v>
      </c>
      <c r="D556" s="120"/>
      <c r="E556" s="7" t="s">
        <v>1277</v>
      </c>
      <c r="F556" s="112"/>
      <c r="G556" s="124"/>
      <c r="H556" s="113"/>
      <c r="I556" s="112" t="s">
        <v>1067</v>
      </c>
      <c r="J556" s="49" t="s">
        <v>45</v>
      </c>
      <c r="K556" s="6">
        <v>100330</v>
      </c>
      <c r="L556" s="7" t="s">
        <v>577</v>
      </c>
      <c r="M556" s="49" t="s">
        <v>167</v>
      </c>
      <c r="N556" s="117" t="s">
        <v>2052</v>
      </c>
      <c r="O556" s="117"/>
    </row>
    <row r="557" spans="1:15" x14ac:dyDescent="0.2">
      <c r="A557" s="73"/>
      <c r="B557" s="118"/>
      <c r="C557" s="120">
        <v>17</v>
      </c>
      <c r="D557" s="120"/>
      <c r="E557" s="33" t="s">
        <v>1729</v>
      </c>
      <c r="F557" s="83"/>
      <c r="G557" s="144"/>
      <c r="H557" s="113"/>
      <c r="I557" s="112" t="s">
        <v>1617</v>
      </c>
      <c r="J557" s="49" t="s">
        <v>45</v>
      </c>
      <c r="K557" s="49" t="s">
        <v>1850</v>
      </c>
      <c r="L557" s="7" t="s">
        <v>1851</v>
      </c>
      <c r="M557" s="49" t="s">
        <v>1792</v>
      </c>
      <c r="N557" s="117" t="s">
        <v>2052</v>
      </c>
      <c r="O557" s="117"/>
    </row>
    <row r="558" spans="1:15" x14ac:dyDescent="0.2">
      <c r="A558" s="73"/>
      <c r="B558" s="118"/>
      <c r="C558" s="120">
        <v>18</v>
      </c>
      <c r="D558" s="120"/>
      <c r="E558" s="33" t="s">
        <v>1730</v>
      </c>
      <c r="F558" s="83"/>
      <c r="G558" s="144"/>
      <c r="H558" s="113"/>
      <c r="I558" s="112" t="s">
        <v>1617</v>
      </c>
      <c r="J558" s="49" t="s">
        <v>45</v>
      </c>
      <c r="K558" s="49" t="s">
        <v>1897</v>
      </c>
      <c r="L558" s="7" t="s">
        <v>1898</v>
      </c>
      <c r="M558" s="49" t="s">
        <v>1792</v>
      </c>
      <c r="N558" s="117" t="s">
        <v>2052</v>
      </c>
      <c r="O558" s="117"/>
    </row>
    <row r="559" spans="1:15" x14ac:dyDescent="0.2">
      <c r="A559" s="73"/>
      <c r="B559" s="118"/>
      <c r="C559" s="120">
        <v>19</v>
      </c>
      <c r="D559" s="120"/>
      <c r="E559" s="33" t="s">
        <v>1731</v>
      </c>
      <c r="F559" s="83"/>
      <c r="G559" s="144"/>
      <c r="H559" s="113"/>
      <c r="I559" s="112" t="s">
        <v>1617</v>
      </c>
      <c r="J559" s="49" t="s">
        <v>45</v>
      </c>
      <c r="K559" s="6">
        <v>49810</v>
      </c>
      <c r="L559" s="7" t="s">
        <v>1854</v>
      </c>
      <c r="M559" s="49" t="s">
        <v>1792</v>
      </c>
      <c r="N559" s="117" t="s">
        <v>2052</v>
      </c>
      <c r="O559" s="117"/>
    </row>
    <row r="560" spans="1:15" x14ac:dyDescent="0.2">
      <c r="A560" s="73"/>
      <c r="B560" s="118"/>
      <c r="C560" s="120">
        <v>20</v>
      </c>
      <c r="D560" s="120"/>
      <c r="E560" s="33" t="s">
        <v>1732</v>
      </c>
      <c r="F560" s="83"/>
      <c r="G560" s="144"/>
      <c r="H560" s="113"/>
      <c r="I560" s="112" t="s">
        <v>1733</v>
      </c>
      <c r="J560" s="49" t="s">
        <v>45</v>
      </c>
      <c r="K560" s="49" t="s">
        <v>1899</v>
      </c>
      <c r="L560" s="7" t="s">
        <v>1292</v>
      </c>
      <c r="M560" s="49" t="s">
        <v>1792</v>
      </c>
      <c r="N560" s="117" t="s">
        <v>2052</v>
      </c>
      <c r="O560" s="117"/>
    </row>
    <row r="561" spans="1:15" x14ac:dyDescent="0.2">
      <c r="A561" s="73"/>
      <c r="B561" s="118"/>
      <c r="C561" s="120">
        <v>21</v>
      </c>
      <c r="D561" s="120"/>
      <c r="E561" s="33" t="s">
        <v>1734</v>
      </c>
      <c r="F561" s="83"/>
      <c r="G561" s="144"/>
      <c r="H561" s="113"/>
      <c r="I561" s="112" t="s">
        <v>1692</v>
      </c>
      <c r="J561" s="49" t="s">
        <v>45</v>
      </c>
      <c r="K561" s="49" t="s">
        <v>1837</v>
      </c>
      <c r="L561" s="36">
        <v>44726</v>
      </c>
      <c r="M561" s="49" t="s">
        <v>1792</v>
      </c>
      <c r="N561" s="117" t="s">
        <v>2052</v>
      </c>
      <c r="O561" s="117"/>
    </row>
    <row r="562" spans="1:15" x14ac:dyDescent="0.2">
      <c r="A562" s="73"/>
      <c r="B562" s="118"/>
      <c r="C562" s="120">
        <v>22</v>
      </c>
      <c r="D562" s="120"/>
      <c r="E562" s="33" t="s">
        <v>1735</v>
      </c>
      <c r="F562" s="83"/>
      <c r="G562" s="144"/>
      <c r="H562" s="113"/>
      <c r="I562" s="112" t="s">
        <v>1711</v>
      </c>
      <c r="J562" s="49" t="s">
        <v>45</v>
      </c>
      <c r="K562" s="49" t="s">
        <v>1853</v>
      </c>
      <c r="L562" s="36" t="s">
        <v>597</v>
      </c>
      <c r="M562" s="49" t="s">
        <v>1792</v>
      </c>
      <c r="N562" s="117" t="s">
        <v>2052</v>
      </c>
      <c r="O562" s="117"/>
    </row>
    <row r="563" spans="1:15" x14ac:dyDescent="0.2">
      <c r="A563" s="73"/>
      <c r="B563" s="118"/>
      <c r="C563" s="120">
        <v>23</v>
      </c>
      <c r="D563" s="120"/>
      <c r="E563" s="33" t="s">
        <v>1736</v>
      </c>
      <c r="F563" s="83"/>
      <c r="G563" s="144"/>
      <c r="H563" s="113"/>
      <c r="I563" s="112" t="s">
        <v>1671</v>
      </c>
      <c r="J563" s="49" t="s">
        <v>45</v>
      </c>
      <c r="K563" s="6">
        <v>98105</v>
      </c>
      <c r="L563" s="7" t="s">
        <v>1861</v>
      </c>
      <c r="M563" s="49" t="s">
        <v>47</v>
      </c>
      <c r="N563" s="117" t="s">
        <v>2052</v>
      </c>
      <c r="O563" s="117"/>
    </row>
    <row r="564" spans="1:15" x14ac:dyDescent="0.2">
      <c r="A564" s="72"/>
      <c r="B564" s="114"/>
      <c r="C564" s="120">
        <v>24</v>
      </c>
      <c r="D564" s="120"/>
      <c r="E564" s="33" t="s">
        <v>1737</v>
      </c>
      <c r="F564" s="83"/>
      <c r="G564" s="144"/>
      <c r="H564" s="113"/>
      <c r="I564" s="112" t="s">
        <v>1711</v>
      </c>
      <c r="J564" s="49" t="s">
        <v>45</v>
      </c>
      <c r="K564" s="6">
        <v>49136</v>
      </c>
      <c r="L564" s="7" t="s">
        <v>833</v>
      </c>
      <c r="M564" s="49" t="s">
        <v>1792</v>
      </c>
      <c r="N564" s="117" t="s">
        <v>2052</v>
      </c>
      <c r="O564" s="117"/>
    </row>
    <row r="565" spans="1:15" ht="15.75" x14ac:dyDescent="0.2">
      <c r="A565" s="84" t="s">
        <v>85</v>
      </c>
      <c r="B565" s="85"/>
      <c r="C565" s="85"/>
      <c r="D565" s="85"/>
      <c r="E565" s="85"/>
      <c r="F565" s="85"/>
      <c r="G565" s="131"/>
      <c r="H565" s="113"/>
      <c r="I565" s="86"/>
      <c r="J565" s="190" t="s">
        <v>152</v>
      </c>
      <c r="K565" s="190"/>
      <c r="L565" s="190"/>
      <c r="M565" s="190"/>
      <c r="N565" s="8"/>
      <c r="O565" s="8"/>
    </row>
    <row r="566" spans="1:15" s="9" customFormat="1" ht="15.75" x14ac:dyDescent="0.25">
      <c r="A566" s="3" t="s">
        <v>15</v>
      </c>
      <c r="B566" s="3"/>
      <c r="C566" s="119" t="s">
        <v>12</v>
      </c>
      <c r="D566" s="119"/>
      <c r="E566" s="5" t="s">
        <v>14</v>
      </c>
      <c r="F566" s="121"/>
      <c r="G566" s="132"/>
      <c r="H566" s="113"/>
      <c r="I566" s="119" t="s">
        <v>8</v>
      </c>
      <c r="J566" s="4" t="s">
        <v>44</v>
      </c>
      <c r="K566" s="4" t="s">
        <v>41</v>
      </c>
      <c r="L566" s="5" t="s">
        <v>42</v>
      </c>
      <c r="M566" s="3" t="s">
        <v>43</v>
      </c>
      <c r="N566" s="119" t="s">
        <v>91</v>
      </c>
      <c r="O566" s="119" t="s">
        <v>1477</v>
      </c>
    </row>
    <row r="567" spans="1:15" s="9" customFormat="1" ht="30" x14ac:dyDescent="0.25">
      <c r="A567" s="71" t="s">
        <v>18</v>
      </c>
      <c r="B567" s="128"/>
      <c r="C567" s="95">
        <v>1</v>
      </c>
      <c r="D567" s="124"/>
      <c r="E567" s="71" t="s">
        <v>461</v>
      </c>
      <c r="F567" t="s">
        <v>2720</v>
      </c>
      <c r="G567" s="150"/>
      <c r="H567" s="150"/>
      <c r="I567" s="95" t="s">
        <v>27</v>
      </c>
      <c r="J567" s="49" t="s">
        <v>45</v>
      </c>
      <c r="K567" s="6" t="s">
        <v>130</v>
      </c>
      <c r="L567" s="6" t="s">
        <v>132</v>
      </c>
      <c r="M567" s="49" t="s">
        <v>48</v>
      </c>
      <c r="N567" s="201" t="s">
        <v>2052</v>
      </c>
      <c r="O567" s="182"/>
    </row>
    <row r="568" spans="1:15" s="9" customFormat="1" x14ac:dyDescent="0.25">
      <c r="A568" s="73"/>
      <c r="B568" s="63"/>
      <c r="C568" s="98"/>
      <c r="D568" s="125"/>
      <c r="E568" s="72"/>
      <c r="F568" s="152"/>
      <c r="G568" s="150"/>
      <c r="H568" s="150"/>
      <c r="I568" s="94"/>
      <c r="J568" s="49" t="s">
        <v>92</v>
      </c>
      <c r="K568" s="6" t="s">
        <v>131</v>
      </c>
      <c r="L568" s="6" t="s">
        <v>133</v>
      </c>
      <c r="M568" s="49" t="s">
        <v>48</v>
      </c>
      <c r="N568" s="202"/>
      <c r="O568" s="182"/>
    </row>
    <row r="569" spans="1:15" s="9" customFormat="1" x14ac:dyDescent="0.25">
      <c r="A569" s="73"/>
      <c r="B569" s="63"/>
      <c r="C569" s="95">
        <v>2</v>
      </c>
      <c r="D569" s="124"/>
      <c r="E569" s="71" t="s">
        <v>948</v>
      </c>
      <c r="F569" t="s">
        <v>2721</v>
      </c>
      <c r="G569" s="150"/>
      <c r="H569" s="150"/>
      <c r="I569" s="95" t="s">
        <v>464</v>
      </c>
      <c r="J569" s="49" t="s">
        <v>45</v>
      </c>
      <c r="K569" s="6" t="s">
        <v>465</v>
      </c>
      <c r="L569" s="49" t="s">
        <v>466</v>
      </c>
      <c r="M569" s="49" t="s">
        <v>108</v>
      </c>
      <c r="N569" s="201" t="s">
        <v>2052</v>
      </c>
      <c r="O569" s="182"/>
    </row>
    <row r="570" spans="1:15" s="9" customFormat="1" x14ac:dyDescent="0.25">
      <c r="A570" s="72"/>
      <c r="B570" s="129"/>
      <c r="C570" s="98"/>
      <c r="D570" s="125"/>
      <c r="E570" s="72"/>
      <c r="F570" s="151"/>
      <c r="G570" s="150"/>
      <c r="H570" s="150"/>
      <c r="I570" s="94"/>
      <c r="J570" s="49" t="s">
        <v>156</v>
      </c>
      <c r="K570" s="6" t="s">
        <v>465</v>
      </c>
      <c r="L570" s="49" t="s">
        <v>395</v>
      </c>
      <c r="M570" s="49" t="s">
        <v>108</v>
      </c>
      <c r="N570" s="202"/>
      <c r="O570" s="182"/>
    </row>
    <row r="571" spans="1:15" ht="30" x14ac:dyDescent="0.25">
      <c r="A571" s="71" t="s">
        <v>17</v>
      </c>
      <c r="B571" s="128"/>
      <c r="C571" s="95">
        <v>1</v>
      </c>
      <c r="D571" s="124"/>
      <c r="E571" s="71" t="s">
        <v>270</v>
      </c>
      <c r="F571" t="str">
        <f>"80516985"</f>
        <v>80516985</v>
      </c>
      <c r="G571" s="150"/>
      <c r="H571" s="150"/>
      <c r="I571" s="95" t="s">
        <v>269</v>
      </c>
      <c r="J571" s="49" t="s">
        <v>45</v>
      </c>
      <c r="K571" s="6" t="s">
        <v>272</v>
      </c>
      <c r="L571" s="49" t="s">
        <v>271</v>
      </c>
      <c r="M571" s="49" t="s">
        <v>48</v>
      </c>
      <c r="N571" s="201" t="s">
        <v>2052</v>
      </c>
      <c r="O571" s="196"/>
    </row>
    <row r="572" spans="1:15" ht="15.75" x14ac:dyDescent="0.25">
      <c r="A572" s="72"/>
      <c r="B572" s="129"/>
      <c r="C572" s="98"/>
      <c r="D572" s="125"/>
      <c r="E572" s="72"/>
      <c r="F572" s="151"/>
      <c r="G572" s="150"/>
      <c r="H572" s="150"/>
      <c r="I572" s="94"/>
      <c r="J572" s="49" t="s">
        <v>156</v>
      </c>
      <c r="K572" s="6" t="s">
        <v>273</v>
      </c>
      <c r="L572" s="49" t="s">
        <v>274</v>
      </c>
      <c r="M572" s="49" t="s">
        <v>48</v>
      </c>
      <c r="N572" s="202"/>
      <c r="O572" s="198"/>
    </row>
    <row r="573" spans="1:15" ht="30" x14ac:dyDescent="0.25">
      <c r="A573" s="71" t="s">
        <v>22</v>
      </c>
      <c r="B573" s="128"/>
      <c r="C573" s="95">
        <v>1</v>
      </c>
      <c r="D573" s="124"/>
      <c r="E573" s="71" t="s">
        <v>1000</v>
      </c>
      <c r="F573" t="str">
        <f>"46142322"</f>
        <v>46142322</v>
      </c>
      <c r="G573" s="117"/>
      <c r="H573" s="117"/>
      <c r="I573" s="90" t="s">
        <v>1001</v>
      </c>
      <c r="J573" s="49" t="s">
        <v>45</v>
      </c>
      <c r="K573" s="49" t="s">
        <v>1002</v>
      </c>
      <c r="L573" s="6" t="s">
        <v>1003</v>
      </c>
      <c r="M573" s="49" t="s">
        <v>51</v>
      </c>
      <c r="N573" s="201" t="s">
        <v>2052</v>
      </c>
      <c r="O573" s="201"/>
    </row>
    <row r="574" spans="1:15" ht="15.75" x14ac:dyDescent="0.25">
      <c r="A574" s="73"/>
      <c r="B574" s="63"/>
      <c r="C574" s="98"/>
      <c r="D574" s="125"/>
      <c r="E574" s="72"/>
      <c r="F574" s="151"/>
      <c r="G574" s="117"/>
      <c r="H574" s="117"/>
      <c r="I574" s="94"/>
      <c r="J574" s="49" t="s">
        <v>156</v>
      </c>
      <c r="K574" s="49" t="s">
        <v>1004</v>
      </c>
      <c r="L574" s="6" t="s">
        <v>1005</v>
      </c>
      <c r="M574" s="49" t="s">
        <v>51</v>
      </c>
      <c r="N574" s="202"/>
      <c r="O574" s="202"/>
    </row>
    <row r="575" spans="1:15" ht="15.75" x14ac:dyDescent="0.25">
      <c r="A575" s="73"/>
      <c r="B575" s="63"/>
      <c r="C575" s="95">
        <v>2</v>
      </c>
      <c r="D575" s="124"/>
      <c r="E575" s="71" t="s">
        <v>538</v>
      </c>
      <c r="F575" t="str">
        <f>"98704680"</f>
        <v>98704680</v>
      </c>
      <c r="G575" s="117"/>
      <c r="H575" s="117"/>
      <c r="I575" s="95" t="s">
        <v>537</v>
      </c>
      <c r="J575" s="49" t="s">
        <v>45</v>
      </c>
      <c r="K575" s="6" t="s">
        <v>802</v>
      </c>
      <c r="L575" s="49" t="s">
        <v>58</v>
      </c>
      <c r="M575" s="49" t="s">
        <v>48</v>
      </c>
      <c r="N575" s="188" t="s">
        <v>2052</v>
      </c>
      <c r="O575" s="188"/>
    </row>
    <row r="576" spans="1:15" ht="15.75" x14ac:dyDescent="0.25">
      <c r="A576" s="72"/>
      <c r="B576" s="129"/>
      <c r="C576" s="98"/>
      <c r="D576" s="125"/>
      <c r="E576" s="72"/>
      <c r="F576" s="151"/>
      <c r="G576" s="117"/>
      <c r="H576" s="117"/>
      <c r="I576" s="94"/>
      <c r="J576" s="49" t="s">
        <v>263</v>
      </c>
      <c r="K576" s="7" t="s">
        <v>803</v>
      </c>
      <c r="L576" s="7" t="s">
        <v>804</v>
      </c>
      <c r="M576" s="49" t="s">
        <v>48</v>
      </c>
      <c r="N576" s="188"/>
      <c r="O576" s="188"/>
    </row>
    <row r="577" spans="1:15" ht="15.75" x14ac:dyDescent="0.25">
      <c r="A577" s="71" t="s">
        <v>21</v>
      </c>
      <c r="B577" s="128"/>
      <c r="C577" s="95">
        <v>1</v>
      </c>
      <c r="D577" s="124"/>
      <c r="E577" s="71" t="s">
        <v>1395</v>
      </c>
      <c r="F577" t="s">
        <v>2722</v>
      </c>
      <c r="G577" s="117"/>
      <c r="H577" s="117"/>
      <c r="I577" s="90" t="s">
        <v>1396</v>
      </c>
      <c r="J577" s="49" t="s">
        <v>45</v>
      </c>
      <c r="K577" s="6" t="s">
        <v>802</v>
      </c>
      <c r="L577" s="49" t="s">
        <v>58</v>
      </c>
      <c r="M577" s="49" t="s">
        <v>48</v>
      </c>
      <c r="N577" s="188" t="s">
        <v>2052</v>
      </c>
      <c r="O577" s="188"/>
    </row>
    <row r="578" spans="1:15" ht="15.75" x14ac:dyDescent="0.25">
      <c r="A578" s="73"/>
      <c r="B578" s="63"/>
      <c r="C578" s="98"/>
      <c r="D578" s="125"/>
      <c r="E578" s="72"/>
      <c r="F578" s="151"/>
      <c r="G578" s="117"/>
      <c r="H578" s="117"/>
      <c r="I578" s="94"/>
      <c r="J578" s="49" t="s">
        <v>156</v>
      </c>
      <c r="K578" s="10" t="s">
        <v>1397</v>
      </c>
      <c r="L578" s="10" t="s">
        <v>1398</v>
      </c>
      <c r="M578" s="49" t="s">
        <v>48</v>
      </c>
      <c r="N578" s="188"/>
      <c r="O578" s="188"/>
    </row>
    <row r="579" spans="1:15" ht="15.75" x14ac:dyDescent="0.25">
      <c r="A579" s="73"/>
      <c r="B579" s="63"/>
      <c r="C579" s="95">
        <v>2</v>
      </c>
      <c r="D579" s="124"/>
      <c r="E579" s="71" t="s">
        <v>1609</v>
      </c>
      <c r="F579" t="s">
        <v>2723</v>
      </c>
      <c r="G579" s="117"/>
      <c r="H579" s="117"/>
      <c r="I579" s="90" t="s">
        <v>1610</v>
      </c>
      <c r="J579" s="49" t="s">
        <v>45</v>
      </c>
      <c r="K579" s="6" t="s">
        <v>1611</v>
      </c>
      <c r="L579" s="6" t="s">
        <v>542</v>
      </c>
      <c r="M579" s="49" t="s">
        <v>1367</v>
      </c>
      <c r="N579" s="188" t="s">
        <v>2052</v>
      </c>
      <c r="O579" s="188"/>
    </row>
    <row r="580" spans="1:15" ht="15.75" x14ac:dyDescent="0.25">
      <c r="A580" s="72"/>
      <c r="B580" s="129"/>
      <c r="C580" s="98"/>
      <c r="D580" s="125"/>
      <c r="E580" s="72"/>
      <c r="F580" s="151"/>
      <c r="G580" s="117"/>
      <c r="H580" s="117"/>
      <c r="I580" s="94"/>
      <c r="J580" s="49" t="s">
        <v>156</v>
      </c>
      <c r="K580" s="222" t="s">
        <v>109</v>
      </c>
      <c r="L580" s="223"/>
      <c r="M580" s="49" t="s">
        <v>1367</v>
      </c>
      <c r="N580" s="188"/>
      <c r="O580" s="188"/>
    </row>
    <row r="581" spans="1:15" ht="15.75" x14ac:dyDescent="0.25">
      <c r="A581" s="71" t="s">
        <v>519</v>
      </c>
      <c r="B581" s="113"/>
      <c r="C581" s="120">
        <v>1</v>
      </c>
      <c r="D581" s="120"/>
      <c r="E581" s="7" t="s">
        <v>777</v>
      </c>
      <c r="F581" t="str">
        <f>"91039112"</f>
        <v>91039112</v>
      </c>
      <c r="G581" s="150"/>
      <c r="H581" s="150"/>
      <c r="I581" s="112" t="s">
        <v>653</v>
      </c>
      <c r="J581" s="49" t="s">
        <v>45</v>
      </c>
      <c r="K581" s="10" t="s">
        <v>1399</v>
      </c>
      <c r="L581" s="22" t="s">
        <v>437</v>
      </c>
      <c r="M581" s="49" t="s">
        <v>48</v>
      </c>
      <c r="N581" s="112" t="s">
        <v>2052</v>
      </c>
      <c r="O581" s="112"/>
    </row>
    <row r="582" spans="1:15" ht="15.75" x14ac:dyDescent="0.25">
      <c r="A582" s="73"/>
      <c r="B582" s="118"/>
      <c r="C582" s="120">
        <v>2</v>
      </c>
      <c r="D582" s="120"/>
      <c r="E582" s="7" t="s">
        <v>778</v>
      </c>
      <c r="F582" t="str">
        <f>"46016220"</f>
        <v>46016220</v>
      </c>
      <c r="G582" s="150"/>
      <c r="H582" s="150"/>
      <c r="I582" s="112" t="s">
        <v>653</v>
      </c>
      <c r="J582" s="49" t="s">
        <v>45</v>
      </c>
      <c r="K582" s="7" t="s">
        <v>780</v>
      </c>
      <c r="L582" s="7" t="s">
        <v>781</v>
      </c>
      <c r="M582" s="49" t="s">
        <v>545</v>
      </c>
      <c r="N582" s="112" t="s">
        <v>2052</v>
      </c>
      <c r="O582" s="112"/>
    </row>
    <row r="583" spans="1:15" ht="15.75" x14ac:dyDescent="0.25">
      <c r="A583" s="73"/>
      <c r="B583" s="118"/>
      <c r="C583" s="120">
        <v>3</v>
      </c>
      <c r="D583" s="120"/>
      <c r="E583" s="11" t="s">
        <v>779</v>
      </c>
      <c r="F583" t="str">
        <f>"08654032"</f>
        <v>08654032</v>
      </c>
      <c r="G583" s="150"/>
      <c r="H583" s="150"/>
      <c r="I583" s="120" t="s">
        <v>653</v>
      </c>
      <c r="J583" s="49" t="s">
        <v>45</v>
      </c>
      <c r="K583" s="16">
        <v>65406</v>
      </c>
      <c r="L583" s="15" t="s">
        <v>782</v>
      </c>
      <c r="M583" s="16" t="s">
        <v>783</v>
      </c>
      <c r="N583" s="112" t="s">
        <v>2052</v>
      </c>
      <c r="O583" s="112"/>
    </row>
    <row r="584" spans="1:15" ht="15.75" x14ac:dyDescent="0.25">
      <c r="A584" s="73"/>
      <c r="B584" s="118"/>
      <c r="C584" s="120">
        <v>4</v>
      </c>
      <c r="D584" s="120"/>
      <c r="E584" s="11" t="s">
        <v>1284</v>
      </c>
      <c r="F584" t="str">
        <f>"01241606"</f>
        <v>01241606</v>
      </c>
      <c r="G584" s="150"/>
      <c r="H584" s="150"/>
      <c r="I584" s="120" t="s">
        <v>1215</v>
      </c>
      <c r="J584" s="49" t="s">
        <v>45</v>
      </c>
      <c r="K584" s="16" t="s">
        <v>1285</v>
      </c>
      <c r="L584" s="15" t="s">
        <v>1286</v>
      </c>
      <c r="M584" s="16" t="s">
        <v>48</v>
      </c>
      <c r="N584" s="112" t="s">
        <v>2052</v>
      </c>
      <c r="O584" s="112"/>
    </row>
    <row r="585" spans="1:15" ht="15.75" x14ac:dyDescent="0.25">
      <c r="A585" s="73"/>
      <c r="B585" s="118"/>
      <c r="C585" s="120">
        <v>5</v>
      </c>
      <c r="D585" s="120"/>
      <c r="E585" s="11" t="s">
        <v>1287</v>
      </c>
      <c r="F585" t="str">
        <f>"84124156"</f>
        <v>84124156</v>
      </c>
      <c r="G585" s="150"/>
      <c r="H585" s="150"/>
      <c r="I585" s="120" t="s">
        <v>1153</v>
      </c>
      <c r="J585" s="49" t="s">
        <v>45</v>
      </c>
      <c r="K585" s="16">
        <v>52538</v>
      </c>
      <c r="L585" s="15" t="s">
        <v>1056</v>
      </c>
      <c r="M585" s="16" t="s">
        <v>1288</v>
      </c>
      <c r="N585" s="112" t="s">
        <v>2052</v>
      </c>
      <c r="O585" s="112"/>
    </row>
    <row r="586" spans="1:15" ht="15.75" x14ac:dyDescent="0.25">
      <c r="A586" s="73"/>
      <c r="B586" s="118"/>
      <c r="C586" s="120">
        <v>6</v>
      </c>
      <c r="D586" s="120"/>
      <c r="E586" s="11" t="s">
        <v>1107</v>
      </c>
      <c r="F586" t="str">
        <f>"96206100"</f>
        <v>96206100</v>
      </c>
      <c r="G586" s="150"/>
      <c r="H586" s="150"/>
      <c r="I586" s="120" t="s">
        <v>1108</v>
      </c>
      <c r="J586" s="49" t="s">
        <v>45</v>
      </c>
      <c r="K586" s="16" t="s">
        <v>1289</v>
      </c>
      <c r="L586" s="15" t="s">
        <v>1109</v>
      </c>
      <c r="M586" s="16" t="s">
        <v>48</v>
      </c>
      <c r="N586" s="112" t="s">
        <v>2052</v>
      </c>
      <c r="O586" s="112"/>
    </row>
    <row r="587" spans="1:15" ht="15.75" x14ac:dyDescent="0.25">
      <c r="A587" s="73"/>
      <c r="B587" s="118"/>
      <c r="C587" s="120">
        <v>7</v>
      </c>
      <c r="D587" s="120"/>
      <c r="E587" s="37" t="s">
        <v>1738</v>
      </c>
      <c r="F587" t="str">
        <f>"48097639"</f>
        <v>48097639</v>
      </c>
      <c r="G587" s="150"/>
      <c r="H587" s="150"/>
      <c r="I587" s="120" t="s">
        <v>1739</v>
      </c>
      <c r="J587" s="49" t="s">
        <v>45</v>
      </c>
      <c r="K587" s="16">
        <v>46664</v>
      </c>
      <c r="L587" s="15" t="s">
        <v>774</v>
      </c>
      <c r="M587" s="16" t="s">
        <v>1792</v>
      </c>
      <c r="N587" s="112" t="s">
        <v>2052</v>
      </c>
      <c r="O587" s="112"/>
    </row>
    <row r="588" spans="1:15" ht="15.75" x14ac:dyDescent="0.25">
      <c r="A588" s="73"/>
      <c r="B588" s="118"/>
      <c r="C588" s="120">
        <v>8</v>
      </c>
      <c r="D588" s="120"/>
      <c r="E588" s="37" t="s">
        <v>1740</v>
      </c>
      <c r="F588" t="str">
        <f>"98554518"</f>
        <v>98554518</v>
      </c>
      <c r="G588" s="150"/>
      <c r="H588" s="150"/>
      <c r="I588" s="120" t="s">
        <v>1719</v>
      </c>
      <c r="J588" s="49" t="s">
        <v>45</v>
      </c>
      <c r="K588" s="16" t="s">
        <v>1865</v>
      </c>
      <c r="L588" s="15" t="s">
        <v>1864</v>
      </c>
      <c r="M588" s="16" t="s">
        <v>1792</v>
      </c>
      <c r="N588" s="112" t="s">
        <v>2052</v>
      </c>
      <c r="O588" s="112"/>
    </row>
    <row r="589" spans="1:15" ht="15.75" x14ac:dyDescent="0.25">
      <c r="A589" s="72"/>
      <c r="B589" s="114"/>
      <c r="C589" s="120">
        <v>9</v>
      </c>
      <c r="D589" s="120"/>
      <c r="E589" s="37" t="s">
        <v>1741</v>
      </c>
      <c r="F589" t="str">
        <f>"92269246"</f>
        <v>92269246</v>
      </c>
      <c r="G589" s="150"/>
      <c r="H589" s="150"/>
      <c r="I589" s="120" t="s">
        <v>1642</v>
      </c>
      <c r="J589" s="49" t="s">
        <v>45</v>
      </c>
      <c r="K589" s="16" t="s">
        <v>1875</v>
      </c>
      <c r="L589" s="15" t="s">
        <v>939</v>
      </c>
      <c r="M589" s="16" t="s">
        <v>51</v>
      </c>
      <c r="N589" s="112" t="s">
        <v>2052</v>
      </c>
      <c r="O589" s="112"/>
    </row>
    <row r="590" spans="1:15" ht="15.75" x14ac:dyDescent="0.2">
      <c r="A590" s="84" t="s">
        <v>86</v>
      </c>
      <c r="B590" s="85"/>
      <c r="C590" s="85"/>
      <c r="D590" s="85"/>
      <c r="E590" s="85"/>
      <c r="F590" s="85"/>
      <c r="G590" s="131"/>
      <c r="H590" s="113"/>
      <c r="I590" s="86"/>
      <c r="J590" s="190" t="s">
        <v>152</v>
      </c>
      <c r="K590" s="190"/>
      <c r="L590" s="190"/>
      <c r="M590" s="190"/>
      <c r="N590" s="8"/>
      <c r="O590" s="8"/>
    </row>
    <row r="591" spans="1:15" s="9" customFormat="1" ht="15.75" x14ac:dyDescent="0.25">
      <c r="A591" s="3" t="s">
        <v>15</v>
      </c>
      <c r="B591" s="3"/>
      <c r="C591" s="119" t="s">
        <v>12</v>
      </c>
      <c r="D591" s="119"/>
      <c r="E591" s="5" t="s">
        <v>14</v>
      </c>
      <c r="F591" s="148"/>
      <c r="G591" s="121"/>
      <c r="H591" s="117"/>
      <c r="I591" s="119" t="s">
        <v>8</v>
      </c>
      <c r="J591" s="4" t="s">
        <v>44</v>
      </c>
      <c r="K591" s="4" t="s">
        <v>41</v>
      </c>
      <c r="L591" s="5" t="s">
        <v>42</v>
      </c>
      <c r="M591" s="3" t="s">
        <v>43</v>
      </c>
      <c r="N591" s="119" t="s">
        <v>91</v>
      </c>
      <c r="O591" s="119" t="s">
        <v>1477</v>
      </c>
    </row>
    <row r="592" spans="1:15" s="9" customFormat="1" ht="30" x14ac:dyDescent="0.25">
      <c r="A592" s="71" t="s">
        <v>18</v>
      </c>
      <c r="B592" s="113"/>
      <c r="C592" s="95">
        <v>1</v>
      </c>
      <c r="D592" s="124"/>
      <c r="E592" s="71" t="s">
        <v>1993</v>
      </c>
      <c r="F592" t="s">
        <v>2724</v>
      </c>
      <c r="G592" s="150"/>
      <c r="H592" s="150"/>
      <c r="I592" s="95" t="s">
        <v>597</v>
      </c>
      <c r="J592" s="49" t="s">
        <v>45</v>
      </c>
      <c r="K592" s="6" t="s">
        <v>609</v>
      </c>
      <c r="L592" s="49" t="s">
        <v>610</v>
      </c>
      <c r="M592" s="49" t="s">
        <v>48</v>
      </c>
      <c r="N592" s="182" t="s">
        <v>1995</v>
      </c>
      <c r="O592" s="182"/>
    </row>
    <row r="593" spans="1:15" s="9" customFormat="1" x14ac:dyDescent="0.25">
      <c r="A593" s="73"/>
      <c r="B593" s="118"/>
      <c r="C593" s="98"/>
      <c r="D593" s="125"/>
      <c r="E593" s="72"/>
      <c r="F593" s="151"/>
      <c r="G593" s="150"/>
      <c r="H593" s="150"/>
      <c r="I593" s="94"/>
      <c r="J593" s="49" t="s">
        <v>92</v>
      </c>
      <c r="K593" s="6" t="s">
        <v>611</v>
      </c>
      <c r="L593" s="49" t="s">
        <v>612</v>
      </c>
      <c r="M593" s="49" t="s">
        <v>48</v>
      </c>
      <c r="N593" s="182"/>
      <c r="O593" s="182"/>
    </row>
    <row r="594" spans="1:15" ht="15.75" x14ac:dyDescent="0.25">
      <c r="A594" s="73"/>
      <c r="B594" s="118"/>
      <c r="C594" s="95">
        <v>2</v>
      </c>
      <c r="D594" s="124"/>
      <c r="E594" s="71" t="s">
        <v>1994</v>
      </c>
      <c r="F594" t="s">
        <v>2725</v>
      </c>
      <c r="G594" s="150"/>
      <c r="H594" s="150"/>
      <c r="I594" s="95" t="s">
        <v>70</v>
      </c>
      <c r="J594" s="49" t="s">
        <v>45</v>
      </c>
      <c r="K594" s="6" t="s">
        <v>145</v>
      </c>
      <c r="L594" s="6" t="s">
        <v>146</v>
      </c>
      <c r="M594" s="49" t="s">
        <v>48</v>
      </c>
      <c r="N594" s="188" t="s">
        <v>2052</v>
      </c>
      <c r="O594" s="188"/>
    </row>
    <row r="595" spans="1:15" ht="15.75" x14ac:dyDescent="0.25">
      <c r="A595" s="72"/>
      <c r="B595" s="114"/>
      <c r="C595" s="98"/>
      <c r="D595" s="125"/>
      <c r="E595" s="72"/>
      <c r="F595" s="151"/>
      <c r="G595" s="150"/>
      <c r="H595" s="150"/>
      <c r="I595" s="94"/>
      <c r="J595" s="49" t="s">
        <v>92</v>
      </c>
      <c r="K595" s="6" t="s">
        <v>147</v>
      </c>
      <c r="L595" s="6" t="s">
        <v>148</v>
      </c>
      <c r="M595" s="49" t="s">
        <v>48</v>
      </c>
      <c r="N595" s="188"/>
      <c r="O595" s="188"/>
    </row>
    <row r="596" spans="1:15" ht="30" x14ac:dyDescent="0.25">
      <c r="A596" s="71" t="s">
        <v>22</v>
      </c>
      <c r="B596" s="128"/>
      <c r="C596" s="95">
        <v>1</v>
      </c>
      <c r="D596" s="124"/>
      <c r="E596" s="71" t="s">
        <v>384</v>
      </c>
      <c r="F596" t="str">
        <f>"14557033"</f>
        <v>14557033</v>
      </c>
      <c r="G596" s="150"/>
      <c r="H596" s="150"/>
      <c r="I596" s="95" t="s">
        <v>385</v>
      </c>
      <c r="J596" s="49" t="s">
        <v>45</v>
      </c>
      <c r="K596" s="6" t="s">
        <v>386</v>
      </c>
      <c r="L596" s="49" t="s">
        <v>387</v>
      </c>
      <c r="M596" s="51" t="s">
        <v>48</v>
      </c>
      <c r="N596" s="188" t="s">
        <v>2052</v>
      </c>
      <c r="O596" s="182"/>
    </row>
    <row r="597" spans="1:15" ht="15.75" x14ac:dyDescent="0.25">
      <c r="A597" s="73"/>
      <c r="B597" s="63"/>
      <c r="C597" s="98"/>
      <c r="D597" s="125"/>
      <c r="E597" s="72"/>
      <c r="F597" s="151"/>
      <c r="G597" s="150"/>
      <c r="H597" s="150"/>
      <c r="I597" s="94"/>
      <c r="J597" s="49" t="s">
        <v>156</v>
      </c>
      <c r="K597" s="6" t="s">
        <v>388</v>
      </c>
      <c r="L597" s="49" t="s">
        <v>389</v>
      </c>
      <c r="M597" s="51" t="s">
        <v>48</v>
      </c>
      <c r="N597" s="188"/>
      <c r="O597" s="182"/>
    </row>
    <row r="598" spans="1:15" ht="15.75" x14ac:dyDescent="0.25">
      <c r="A598" s="73"/>
      <c r="B598" s="63"/>
      <c r="C598" s="95">
        <v>2</v>
      </c>
      <c r="D598" s="124"/>
      <c r="E598" s="71" t="s">
        <v>1409</v>
      </c>
      <c r="F598" t="str">
        <f>"78127843"</f>
        <v>78127843</v>
      </c>
      <c r="G598" s="150"/>
      <c r="H598" s="150"/>
      <c r="I598" s="102" t="s">
        <v>1404</v>
      </c>
      <c r="J598" s="49" t="s">
        <v>45</v>
      </c>
      <c r="K598" s="49" t="s">
        <v>1410</v>
      </c>
      <c r="L598" s="49" t="s">
        <v>1411</v>
      </c>
      <c r="M598" s="49" t="s">
        <v>51</v>
      </c>
      <c r="N598" s="188" t="s">
        <v>2052</v>
      </c>
      <c r="O598" s="188"/>
    </row>
    <row r="599" spans="1:15" ht="15.75" x14ac:dyDescent="0.25">
      <c r="A599" s="73"/>
      <c r="B599" s="63"/>
      <c r="C599" s="98"/>
      <c r="D599" s="125"/>
      <c r="E599" s="72"/>
      <c r="F599" s="151"/>
      <c r="G599" s="150"/>
      <c r="H599" s="150"/>
      <c r="I599" s="94"/>
      <c r="J599" s="49" t="s">
        <v>156</v>
      </c>
      <c r="K599" s="7" t="s">
        <v>1412</v>
      </c>
      <c r="L599" s="7" t="s">
        <v>1413</v>
      </c>
      <c r="M599" s="49" t="s">
        <v>51</v>
      </c>
      <c r="N599" s="188"/>
      <c r="O599" s="188"/>
    </row>
    <row r="600" spans="1:15" ht="15.75" x14ac:dyDescent="0.25">
      <c r="A600" s="73"/>
      <c r="B600" s="63"/>
      <c r="C600" s="95">
        <v>3</v>
      </c>
      <c r="D600" s="124"/>
      <c r="E600" s="71" t="s">
        <v>1523</v>
      </c>
      <c r="F600" t="str">
        <f>"23268444"</f>
        <v>23268444</v>
      </c>
      <c r="G600" s="150"/>
      <c r="H600" s="150"/>
      <c r="I600" s="102" t="s">
        <v>1524</v>
      </c>
      <c r="J600" s="49" t="s">
        <v>45</v>
      </c>
      <c r="K600" s="6" t="s">
        <v>1525</v>
      </c>
      <c r="L600" s="6" t="s">
        <v>1526</v>
      </c>
      <c r="M600" s="49" t="s">
        <v>1367</v>
      </c>
      <c r="N600" s="188" t="s">
        <v>2052</v>
      </c>
      <c r="O600" s="188"/>
    </row>
    <row r="601" spans="1:15" ht="15.75" x14ac:dyDescent="0.25">
      <c r="A601" s="73"/>
      <c r="B601" s="63"/>
      <c r="C601" s="98"/>
      <c r="D601" s="125"/>
      <c r="E601" s="72"/>
      <c r="F601" s="151"/>
      <c r="G601" s="117"/>
      <c r="H601" s="117"/>
      <c r="I601" s="94"/>
      <c r="J601" s="49" t="s">
        <v>156</v>
      </c>
      <c r="K601" s="6" t="s">
        <v>2059</v>
      </c>
      <c r="L601" s="6" t="s">
        <v>2060</v>
      </c>
      <c r="M601" s="49" t="s">
        <v>1367</v>
      </c>
      <c r="N601" s="188"/>
      <c r="O601" s="188"/>
    </row>
    <row r="602" spans="1:15" ht="15.75" x14ac:dyDescent="0.25">
      <c r="A602" s="73"/>
      <c r="B602" s="63"/>
      <c r="C602" s="95">
        <v>4</v>
      </c>
      <c r="D602" s="124"/>
      <c r="E602" s="71" t="s">
        <v>1527</v>
      </c>
      <c r="F602" t="str">
        <f>"66594422"</f>
        <v>66594422</v>
      </c>
      <c r="G602" s="117"/>
      <c r="H602" s="117"/>
      <c r="I602" s="109" t="s">
        <v>1524</v>
      </c>
      <c r="J602" s="49" t="s">
        <v>45</v>
      </c>
      <c r="K602" s="6" t="s">
        <v>1528</v>
      </c>
      <c r="L602" s="6" t="s">
        <v>1077</v>
      </c>
      <c r="M602" s="49" t="s">
        <v>48</v>
      </c>
      <c r="N602" s="188" t="s">
        <v>2052</v>
      </c>
      <c r="O602" s="188"/>
    </row>
    <row r="603" spans="1:15" ht="15.75" x14ac:dyDescent="0.25">
      <c r="A603" s="72"/>
      <c r="B603" s="129"/>
      <c r="C603" s="98"/>
      <c r="D603" s="125"/>
      <c r="E603" s="72"/>
      <c r="F603" s="151"/>
      <c r="G603" s="117"/>
      <c r="H603" s="117"/>
      <c r="I603" s="94"/>
      <c r="J603" s="49" t="s">
        <v>156</v>
      </c>
      <c r="K603" s="6" t="s">
        <v>2061</v>
      </c>
      <c r="L603" s="6" t="s">
        <v>2062</v>
      </c>
      <c r="M603" s="49" t="s">
        <v>48</v>
      </c>
      <c r="N603" s="188"/>
      <c r="O603" s="188"/>
    </row>
    <row r="604" spans="1:15" ht="15.75" x14ac:dyDescent="0.25">
      <c r="A604" s="71" t="s">
        <v>21</v>
      </c>
      <c r="B604" s="128"/>
      <c r="C604" s="95">
        <v>1</v>
      </c>
      <c r="D604" s="124"/>
      <c r="E604" s="71" t="s">
        <v>1570</v>
      </c>
      <c r="F604" t="s">
        <v>2726</v>
      </c>
      <c r="G604" s="117"/>
      <c r="H604" s="117"/>
      <c r="I604" s="109" t="s">
        <v>1571</v>
      </c>
      <c r="J604" s="49" t="s">
        <v>45</v>
      </c>
      <c r="K604" s="6">
        <v>5282</v>
      </c>
      <c r="L604" s="49" t="s">
        <v>562</v>
      </c>
      <c r="M604" s="49" t="s">
        <v>451</v>
      </c>
      <c r="N604" s="188" t="s">
        <v>2052</v>
      </c>
      <c r="O604" s="188"/>
    </row>
    <row r="605" spans="1:15" ht="15.75" x14ac:dyDescent="0.25">
      <c r="A605" s="73"/>
      <c r="B605" s="63"/>
      <c r="C605" s="98"/>
      <c r="D605" s="125"/>
      <c r="E605" s="72"/>
      <c r="F605" s="151"/>
      <c r="G605" s="117"/>
      <c r="H605" s="117"/>
      <c r="I605" s="94"/>
      <c r="J605" s="49" t="s">
        <v>156</v>
      </c>
      <c r="K605" s="6">
        <v>5282</v>
      </c>
      <c r="L605" s="49" t="s">
        <v>562</v>
      </c>
      <c r="M605" s="49" t="s">
        <v>451</v>
      </c>
      <c r="N605" s="188"/>
      <c r="O605" s="188"/>
    </row>
    <row r="606" spans="1:15" ht="15.75" x14ac:dyDescent="0.25">
      <c r="A606" s="73"/>
      <c r="B606" s="63"/>
      <c r="C606" s="95">
        <v>2</v>
      </c>
      <c r="D606" s="124"/>
      <c r="E606" s="71" t="s">
        <v>1997</v>
      </c>
      <c r="F606" t="s">
        <v>2727</v>
      </c>
      <c r="G606" s="117"/>
      <c r="H606" s="117"/>
      <c r="I606" s="109" t="s">
        <v>1998</v>
      </c>
      <c r="J606" s="49" t="s">
        <v>45</v>
      </c>
      <c r="K606" s="6" t="s">
        <v>1999</v>
      </c>
      <c r="L606" s="49" t="s">
        <v>453</v>
      </c>
      <c r="M606" s="49" t="s">
        <v>1367</v>
      </c>
      <c r="N606" s="188" t="s">
        <v>2052</v>
      </c>
      <c r="O606" s="188"/>
    </row>
    <row r="607" spans="1:15" ht="15.75" x14ac:dyDescent="0.25">
      <c r="A607" s="72"/>
      <c r="B607" s="129"/>
      <c r="C607" s="98"/>
      <c r="D607" s="125"/>
      <c r="E607" s="72"/>
      <c r="F607" s="151"/>
      <c r="G607" s="117"/>
      <c r="H607" s="117"/>
      <c r="I607" s="94"/>
      <c r="J607" s="49" t="s">
        <v>156</v>
      </c>
      <c r="K607" s="218" t="s">
        <v>109</v>
      </c>
      <c r="L607" s="219"/>
      <c r="M607" s="49" t="s">
        <v>1367</v>
      </c>
      <c r="N607" s="188"/>
      <c r="O607" s="188"/>
    </row>
    <row r="608" spans="1:15" ht="15.75" x14ac:dyDescent="0.25">
      <c r="A608" s="71" t="s">
        <v>519</v>
      </c>
      <c r="B608" s="113"/>
      <c r="C608" s="112">
        <v>1</v>
      </c>
      <c r="D608" s="112"/>
      <c r="E608" s="49" t="s">
        <v>708</v>
      </c>
      <c r="F608" t="str">
        <f>"79333786"</f>
        <v>79333786</v>
      </c>
      <c r="G608" s="150"/>
      <c r="H608" s="150"/>
      <c r="I608" s="112" t="s">
        <v>653</v>
      </c>
      <c r="J608" s="49" t="s">
        <v>45</v>
      </c>
      <c r="K608" s="7" t="s">
        <v>709</v>
      </c>
      <c r="L608" s="7" t="s">
        <v>710</v>
      </c>
      <c r="M608" s="49" t="s">
        <v>545</v>
      </c>
      <c r="N608" s="117" t="s">
        <v>2052</v>
      </c>
      <c r="O608" s="117"/>
    </row>
    <row r="609" spans="1:15" ht="15.75" x14ac:dyDescent="0.25">
      <c r="A609" s="73"/>
      <c r="B609" s="118"/>
      <c r="C609" s="112">
        <v>2</v>
      </c>
      <c r="D609" s="112"/>
      <c r="E609" s="49" t="s">
        <v>889</v>
      </c>
      <c r="F609" t="str">
        <f>"12961956"</f>
        <v>12961956</v>
      </c>
      <c r="G609" s="150"/>
      <c r="H609" s="150"/>
      <c r="I609" s="112" t="s">
        <v>914</v>
      </c>
      <c r="J609" s="49" t="s">
        <v>45</v>
      </c>
      <c r="K609" s="7" t="s">
        <v>890</v>
      </c>
      <c r="L609" s="7" t="s">
        <v>568</v>
      </c>
      <c r="M609" s="49" t="s">
        <v>51</v>
      </c>
      <c r="N609" s="117" t="s">
        <v>2052</v>
      </c>
      <c r="O609" s="117"/>
    </row>
    <row r="610" spans="1:15" ht="15.75" x14ac:dyDescent="0.25">
      <c r="A610" s="73"/>
      <c r="B610" s="118"/>
      <c r="C610" s="112">
        <v>3</v>
      </c>
      <c r="D610" s="112"/>
      <c r="E610" s="49" t="s">
        <v>1149</v>
      </c>
      <c r="F610" t="str">
        <f>"39646112"</f>
        <v>39646112</v>
      </c>
      <c r="G610" s="150"/>
      <c r="H610" s="150"/>
      <c r="I610" s="112" t="s">
        <v>1119</v>
      </c>
      <c r="J610" s="49" t="s">
        <v>45</v>
      </c>
      <c r="K610" s="7" t="s">
        <v>1150</v>
      </c>
      <c r="L610" s="7" t="s">
        <v>624</v>
      </c>
      <c r="M610" s="49" t="s">
        <v>48</v>
      </c>
      <c r="N610" s="117" t="s">
        <v>2052</v>
      </c>
      <c r="O610" s="117"/>
    </row>
    <row r="611" spans="1:15" ht="15.75" x14ac:dyDescent="0.25">
      <c r="A611" s="73"/>
      <c r="B611" s="118"/>
      <c r="C611" s="112">
        <v>4</v>
      </c>
      <c r="D611" s="112"/>
      <c r="E611" s="49" t="s">
        <v>1290</v>
      </c>
      <c r="F611" t="str">
        <f>"54034778"</f>
        <v>54034778</v>
      </c>
      <c r="G611" s="150"/>
      <c r="H611" s="150"/>
      <c r="I611" s="112" t="s">
        <v>1074</v>
      </c>
      <c r="J611" s="49" t="s">
        <v>45</v>
      </c>
      <c r="K611" s="7" t="s">
        <v>1291</v>
      </c>
      <c r="L611" s="7" t="s">
        <v>1292</v>
      </c>
      <c r="M611" s="49" t="s">
        <v>48</v>
      </c>
      <c r="N611" s="117" t="s">
        <v>2052</v>
      </c>
      <c r="O611" s="117"/>
    </row>
    <row r="612" spans="1:15" ht="15.75" x14ac:dyDescent="0.25">
      <c r="A612" s="73"/>
      <c r="B612" s="118"/>
      <c r="C612" s="112">
        <v>5</v>
      </c>
      <c r="D612" s="112"/>
      <c r="E612" s="49" t="s">
        <v>1742</v>
      </c>
      <c r="F612" t="str">
        <f>"31259581"</f>
        <v>31259581</v>
      </c>
      <c r="G612" s="150"/>
      <c r="H612" s="150"/>
      <c r="I612" s="112" t="s">
        <v>1617</v>
      </c>
      <c r="J612" s="49" t="s">
        <v>45</v>
      </c>
      <c r="K612" s="7" t="s">
        <v>1816</v>
      </c>
      <c r="L612" s="7" t="s">
        <v>1817</v>
      </c>
      <c r="M612" s="49" t="s">
        <v>545</v>
      </c>
      <c r="N612" s="117" t="s">
        <v>2052</v>
      </c>
      <c r="O612" s="117"/>
    </row>
    <row r="613" spans="1:15" ht="15.75" x14ac:dyDescent="0.25">
      <c r="A613" s="72"/>
      <c r="B613" s="114"/>
      <c r="C613" s="112">
        <v>6</v>
      </c>
      <c r="D613" s="112"/>
      <c r="E613" s="49" t="s">
        <v>1743</v>
      </c>
      <c r="F613" t="str">
        <f>"21914458"</f>
        <v>21914458</v>
      </c>
      <c r="G613" s="124"/>
      <c r="H613" s="113"/>
      <c r="I613" s="112" t="s">
        <v>1733</v>
      </c>
      <c r="J613" s="49" t="s">
        <v>45</v>
      </c>
      <c r="K613" s="7" t="s">
        <v>1895</v>
      </c>
      <c r="L613" s="7" t="s">
        <v>1849</v>
      </c>
      <c r="M613" s="49" t="s">
        <v>1792</v>
      </c>
      <c r="N613" s="117" t="s">
        <v>2052</v>
      </c>
      <c r="O613" s="117"/>
    </row>
    <row r="614" spans="1:15" ht="15.75" x14ac:dyDescent="0.2">
      <c r="A614" s="84" t="s">
        <v>87</v>
      </c>
      <c r="B614" s="85"/>
      <c r="C614" s="85"/>
      <c r="D614" s="85"/>
      <c r="E614" s="85"/>
      <c r="F614" s="85"/>
      <c r="G614" s="131"/>
      <c r="H614" s="113"/>
      <c r="I614" s="86"/>
      <c r="J614" s="190" t="s">
        <v>152</v>
      </c>
      <c r="K614" s="190"/>
      <c r="L614" s="190"/>
      <c r="M614" s="190"/>
      <c r="N614" s="50"/>
      <c r="O614" s="50"/>
    </row>
    <row r="615" spans="1:15" s="9" customFormat="1" ht="15.75" x14ac:dyDescent="0.25">
      <c r="A615" s="3" t="s">
        <v>15</v>
      </c>
      <c r="B615" s="3"/>
      <c r="C615" s="119" t="s">
        <v>12</v>
      </c>
      <c r="D615" s="119"/>
      <c r="E615" s="5" t="s">
        <v>14</v>
      </c>
      <c r="F615" s="121"/>
      <c r="G615" s="132"/>
      <c r="H615" s="113"/>
      <c r="I615" s="119" t="s">
        <v>8</v>
      </c>
      <c r="J615" s="4" t="s">
        <v>44</v>
      </c>
      <c r="K615" s="4" t="s">
        <v>41</v>
      </c>
      <c r="L615" s="5" t="s">
        <v>42</v>
      </c>
      <c r="M615" s="3" t="s">
        <v>43</v>
      </c>
      <c r="N615" s="119" t="s">
        <v>91</v>
      </c>
      <c r="O615" s="119" t="s">
        <v>1477</v>
      </c>
    </row>
    <row r="616" spans="1:15" s="9" customFormat="1" ht="30" x14ac:dyDescent="0.25">
      <c r="A616" s="71" t="s">
        <v>18</v>
      </c>
      <c r="B616" s="128"/>
      <c r="C616" s="95">
        <v>1</v>
      </c>
      <c r="D616" s="124"/>
      <c r="E616" s="71" t="s">
        <v>588</v>
      </c>
      <c r="F616" t="s">
        <v>2185</v>
      </c>
      <c r="G616" s="117"/>
      <c r="H616" s="117"/>
      <c r="I616" s="95" t="s">
        <v>589</v>
      </c>
      <c r="J616" s="49" t="s">
        <v>45</v>
      </c>
      <c r="K616" s="6" t="s">
        <v>590</v>
      </c>
      <c r="L616" s="49" t="s">
        <v>591</v>
      </c>
      <c r="M616" s="49" t="s">
        <v>95</v>
      </c>
      <c r="N616" s="182" t="s">
        <v>2052</v>
      </c>
      <c r="O616" s="182"/>
    </row>
    <row r="617" spans="1:15" s="9" customFormat="1" x14ac:dyDescent="0.25">
      <c r="A617" s="73"/>
      <c r="B617" s="63"/>
      <c r="C617" s="98"/>
      <c r="D617" s="125"/>
      <c r="E617" s="72"/>
      <c r="F617" s="151"/>
      <c r="G617" s="117"/>
      <c r="H617" s="117"/>
      <c r="I617" s="94"/>
      <c r="J617" s="49" t="s">
        <v>164</v>
      </c>
      <c r="K617" s="6" t="s">
        <v>590</v>
      </c>
      <c r="L617" s="49" t="s">
        <v>592</v>
      </c>
      <c r="M617" s="49" t="s">
        <v>95</v>
      </c>
      <c r="N617" s="182"/>
      <c r="O617" s="182"/>
    </row>
    <row r="618" spans="1:15" s="9" customFormat="1" x14ac:dyDescent="0.25">
      <c r="A618" s="73"/>
      <c r="B618" s="63"/>
      <c r="C618" s="95">
        <v>2</v>
      </c>
      <c r="D618" s="124"/>
      <c r="E618" s="71" t="s">
        <v>1055</v>
      </c>
      <c r="F618" t="s">
        <v>2728</v>
      </c>
      <c r="G618" s="150"/>
      <c r="H618" s="150"/>
      <c r="I618" s="102" t="s">
        <v>1050</v>
      </c>
      <c r="J618" s="49" t="s">
        <v>45</v>
      </c>
      <c r="K618" s="49" t="s">
        <v>1051</v>
      </c>
      <c r="L618" s="24" t="s">
        <v>1052</v>
      </c>
      <c r="M618" s="49" t="s">
        <v>163</v>
      </c>
      <c r="N618" s="182" t="s">
        <v>2052</v>
      </c>
      <c r="O618" s="182"/>
    </row>
    <row r="619" spans="1:15" s="9" customFormat="1" x14ac:dyDescent="0.25">
      <c r="A619" s="73"/>
      <c r="B619" s="63"/>
      <c r="C619" s="98"/>
      <c r="D619" s="125"/>
      <c r="E619" s="72"/>
      <c r="F619" s="152"/>
      <c r="G619" s="150"/>
      <c r="H619" s="150"/>
      <c r="I619" s="94"/>
      <c r="J619" s="49" t="s">
        <v>164</v>
      </c>
      <c r="K619" s="49" t="s">
        <v>1053</v>
      </c>
      <c r="L619" s="24" t="s">
        <v>1054</v>
      </c>
      <c r="M619" s="49" t="s">
        <v>163</v>
      </c>
      <c r="N619" s="182"/>
      <c r="O619" s="182"/>
    </row>
    <row r="620" spans="1:15" s="9" customFormat="1" x14ac:dyDescent="0.25">
      <c r="A620" s="73"/>
      <c r="B620" s="63"/>
      <c r="C620" s="95">
        <v>3</v>
      </c>
      <c r="D620" s="124"/>
      <c r="E620" s="71" t="s">
        <v>587</v>
      </c>
      <c r="F620" t="s">
        <v>2729</v>
      </c>
      <c r="G620" s="150"/>
      <c r="H620" s="150"/>
      <c r="I620" s="95" t="s">
        <v>10</v>
      </c>
      <c r="J620" s="49" t="s">
        <v>45</v>
      </c>
      <c r="K620" s="6" t="s">
        <v>135</v>
      </c>
      <c r="L620" s="6" t="s">
        <v>137</v>
      </c>
      <c r="M620" s="49" t="s">
        <v>48</v>
      </c>
      <c r="N620" s="182" t="s">
        <v>2052</v>
      </c>
      <c r="O620" s="182"/>
    </row>
    <row r="621" spans="1:15" s="9" customFormat="1" x14ac:dyDescent="0.25">
      <c r="A621" s="73"/>
      <c r="B621" s="63"/>
      <c r="C621" s="98"/>
      <c r="D621" s="125"/>
      <c r="E621" s="72"/>
      <c r="F621" s="152"/>
      <c r="G621" s="150"/>
      <c r="H621" s="150"/>
      <c r="I621" s="94"/>
      <c r="J621" s="49" t="s">
        <v>92</v>
      </c>
      <c r="K621" s="6" t="s">
        <v>136</v>
      </c>
      <c r="L621" s="6" t="s">
        <v>138</v>
      </c>
      <c r="M621" s="49" t="s">
        <v>48</v>
      </c>
      <c r="N621" s="182"/>
      <c r="O621" s="182"/>
    </row>
    <row r="622" spans="1:15" ht="15.75" x14ac:dyDescent="0.25">
      <c r="A622" s="73"/>
      <c r="B622" s="63"/>
      <c r="C622" s="95">
        <v>4</v>
      </c>
      <c r="D622" s="124"/>
      <c r="E622" s="71" t="s">
        <v>569</v>
      </c>
      <c r="F622" t="s">
        <v>2183</v>
      </c>
      <c r="G622" s="150"/>
      <c r="H622" s="150"/>
      <c r="I622" s="95" t="s">
        <v>570</v>
      </c>
      <c r="J622" s="49" t="s">
        <v>45</v>
      </c>
      <c r="K622" s="6" t="s">
        <v>571</v>
      </c>
      <c r="L622" s="49" t="s">
        <v>572</v>
      </c>
      <c r="M622" s="49" t="s">
        <v>48</v>
      </c>
      <c r="N622" s="182" t="s">
        <v>2052</v>
      </c>
      <c r="O622" s="182"/>
    </row>
    <row r="623" spans="1:15" ht="15.75" x14ac:dyDescent="0.25">
      <c r="A623" s="72"/>
      <c r="B623" s="129"/>
      <c r="C623" s="98"/>
      <c r="D623" s="125"/>
      <c r="E623" s="72"/>
      <c r="F623" s="152"/>
      <c r="G623" s="150"/>
      <c r="H623" s="150"/>
      <c r="I623" s="94"/>
      <c r="J623" s="49" t="s">
        <v>398</v>
      </c>
      <c r="K623" s="49" t="s">
        <v>573</v>
      </c>
      <c r="L623" s="49" t="s">
        <v>574</v>
      </c>
      <c r="M623" s="49" t="s">
        <v>48</v>
      </c>
      <c r="N623" s="182"/>
      <c r="O623" s="182"/>
    </row>
    <row r="624" spans="1:15" ht="30" x14ac:dyDescent="0.25">
      <c r="A624" s="71" t="s">
        <v>17</v>
      </c>
      <c r="B624" s="128"/>
      <c r="C624" s="95">
        <v>1</v>
      </c>
      <c r="D624" s="124"/>
      <c r="E624" s="95" t="s">
        <v>627</v>
      </c>
      <c r="F624" t="s">
        <v>2184</v>
      </c>
      <c r="G624" s="150"/>
      <c r="H624" s="150"/>
      <c r="I624" s="95" t="s">
        <v>628</v>
      </c>
      <c r="J624" s="49" t="s">
        <v>45</v>
      </c>
      <c r="K624" s="6" t="s">
        <v>629</v>
      </c>
      <c r="L624" s="49" t="s">
        <v>630</v>
      </c>
      <c r="M624" s="49" t="s">
        <v>48</v>
      </c>
      <c r="N624" s="182" t="s">
        <v>2052</v>
      </c>
      <c r="O624" s="182"/>
    </row>
    <row r="625" spans="1:15" ht="15.75" x14ac:dyDescent="0.25">
      <c r="A625" s="73"/>
      <c r="B625" s="63"/>
      <c r="C625" s="98"/>
      <c r="D625" s="125"/>
      <c r="E625" s="98"/>
      <c r="F625" s="123"/>
      <c r="G625" s="150"/>
      <c r="H625" s="150"/>
      <c r="I625" s="94"/>
      <c r="J625" s="49" t="s">
        <v>156</v>
      </c>
      <c r="K625" s="49" t="s">
        <v>631</v>
      </c>
      <c r="L625" s="49" t="s">
        <v>632</v>
      </c>
      <c r="M625" s="49" t="s">
        <v>48</v>
      </c>
      <c r="N625" s="182"/>
      <c r="O625" s="182"/>
    </row>
    <row r="626" spans="1:15" ht="15.75" x14ac:dyDescent="0.25">
      <c r="A626" s="73"/>
      <c r="B626" s="63"/>
      <c r="C626" s="95">
        <v>2</v>
      </c>
      <c r="D626" s="124"/>
      <c r="E626" s="95" t="s">
        <v>191</v>
      </c>
      <c r="F626" t="s">
        <v>2730</v>
      </c>
      <c r="G626" s="150"/>
      <c r="H626" s="150"/>
      <c r="I626" s="95" t="s">
        <v>192</v>
      </c>
      <c r="J626" s="49" t="s">
        <v>45</v>
      </c>
      <c r="K626" s="6" t="s">
        <v>195</v>
      </c>
      <c r="L626" s="49" t="s">
        <v>196</v>
      </c>
      <c r="M626" s="49" t="s">
        <v>48</v>
      </c>
      <c r="N626" s="182" t="s">
        <v>2052</v>
      </c>
      <c r="O626" s="182"/>
    </row>
    <row r="627" spans="1:15" ht="15.75" x14ac:dyDescent="0.25">
      <c r="A627" s="73"/>
      <c r="B627" s="63"/>
      <c r="C627" s="103"/>
      <c r="D627" s="65"/>
      <c r="E627" s="103"/>
      <c r="F627" s="152"/>
      <c r="G627" s="150"/>
      <c r="H627" s="150"/>
      <c r="I627" s="104"/>
      <c r="J627" s="49" t="s">
        <v>193</v>
      </c>
      <c r="K627" s="6">
        <v>11770</v>
      </c>
      <c r="L627" s="49" t="s">
        <v>197</v>
      </c>
      <c r="M627" s="49" t="s">
        <v>48</v>
      </c>
      <c r="N627" s="182"/>
      <c r="O627" s="182"/>
    </row>
    <row r="628" spans="1:15" ht="15.75" x14ac:dyDescent="0.25">
      <c r="A628" s="73"/>
      <c r="B628" s="63"/>
      <c r="C628" s="98"/>
      <c r="D628" s="125"/>
      <c r="E628" s="98"/>
      <c r="F628" s="123"/>
      <c r="G628" s="150"/>
      <c r="H628" s="150"/>
      <c r="I628" s="94"/>
      <c r="J628" s="49" t="s">
        <v>194</v>
      </c>
      <c r="K628" s="10" t="s">
        <v>216</v>
      </c>
      <c r="L628" s="49" t="s">
        <v>217</v>
      </c>
      <c r="M628" s="49" t="s">
        <v>48</v>
      </c>
      <c r="N628" s="182"/>
      <c r="O628" s="182"/>
    </row>
    <row r="629" spans="1:15" ht="15.75" x14ac:dyDescent="0.25">
      <c r="A629" s="73"/>
      <c r="B629" s="63"/>
      <c r="C629" s="95">
        <v>3</v>
      </c>
      <c r="D629" s="124"/>
      <c r="E629" s="95" t="s">
        <v>433</v>
      </c>
      <c r="F629" t="s">
        <v>2182</v>
      </c>
      <c r="G629" s="150"/>
      <c r="H629" s="150"/>
      <c r="I629" s="95" t="s">
        <v>427</v>
      </c>
      <c r="J629" s="49" t="s">
        <v>45</v>
      </c>
      <c r="K629" s="6">
        <v>28878</v>
      </c>
      <c r="L629" s="49" t="s">
        <v>434</v>
      </c>
      <c r="M629" s="49" t="s">
        <v>48</v>
      </c>
      <c r="N629" s="182" t="s">
        <v>2052</v>
      </c>
      <c r="O629" s="182"/>
    </row>
    <row r="630" spans="1:15" ht="15.75" x14ac:dyDescent="0.25">
      <c r="A630" s="72"/>
      <c r="B630" s="129"/>
      <c r="C630" s="98"/>
      <c r="D630" s="125"/>
      <c r="E630" s="98"/>
      <c r="F630" s="152"/>
      <c r="G630" s="150"/>
      <c r="H630" s="150"/>
      <c r="I630" s="94"/>
      <c r="J630" s="49" t="s">
        <v>398</v>
      </c>
      <c r="K630" s="6">
        <v>12526</v>
      </c>
      <c r="L630" s="49" t="s">
        <v>435</v>
      </c>
      <c r="M630" s="49" t="s">
        <v>48</v>
      </c>
      <c r="N630" s="182"/>
      <c r="O630" s="182"/>
    </row>
    <row r="631" spans="1:15" ht="30" x14ac:dyDescent="0.25">
      <c r="A631" s="71" t="s">
        <v>22</v>
      </c>
      <c r="B631" s="113"/>
      <c r="C631" s="95">
        <v>1</v>
      </c>
      <c r="D631" s="124"/>
      <c r="E631" s="95" t="s">
        <v>448</v>
      </c>
      <c r="F631" s="122"/>
      <c r="G631" s="150"/>
      <c r="H631" s="150"/>
      <c r="I631" s="95" t="s">
        <v>394</v>
      </c>
      <c r="J631" s="49" t="s">
        <v>45</v>
      </c>
      <c r="K631" s="6" t="s">
        <v>449</v>
      </c>
      <c r="L631" s="49" t="s">
        <v>450</v>
      </c>
      <c r="M631" s="49" t="s">
        <v>451</v>
      </c>
      <c r="N631" s="182" t="s">
        <v>2052</v>
      </c>
      <c r="O631" s="182"/>
    </row>
    <row r="632" spans="1:15" ht="15.75" x14ac:dyDescent="0.25">
      <c r="A632" s="73"/>
      <c r="B632" s="118"/>
      <c r="C632" s="98"/>
      <c r="D632" s="125"/>
      <c r="E632" s="98"/>
      <c r="F632" s="152"/>
      <c r="G632" s="150"/>
      <c r="H632" s="150"/>
      <c r="I632" s="94"/>
      <c r="J632" s="49" t="s">
        <v>156</v>
      </c>
      <c r="K632" s="188" t="s">
        <v>109</v>
      </c>
      <c r="L632" s="188"/>
      <c r="M632" s="49" t="s">
        <v>451</v>
      </c>
      <c r="N632" s="182"/>
      <c r="O632" s="182"/>
    </row>
    <row r="633" spans="1:15" ht="15.75" x14ac:dyDescent="0.25">
      <c r="A633" s="73"/>
      <c r="B633" s="118"/>
      <c r="C633" s="95">
        <v>2</v>
      </c>
      <c r="D633" s="124"/>
      <c r="E633" s="71" t="s">
        <v>536</v>
      </c>
      <c r="F633" t="s">
        <v>2731</v>
      </c>
      <c r="G633" s="150"/>
      <c r="H633" s="150"/>
      <c r="I633" s="95" t="s">
        <v>521</v>
      </c>
      <c r="J633" s="49" t="s">
        <v>45</v>
      </c>
      <c r="K633" s="6" t="s">
        <v>526</v>
      </c>
      <c r="L633" s="49" t="s">
        <v>527</v>
      </c>
      <c r="M633" s="49" t="s">
        <v>48</v>
      </c>
      <c r="N633" s="182" t="s">
        <v>2052</v>
      </c>
      <c r="O633" s="182"/>
    </row>
    <row r="634" spans="1:15" ht="15.75" x14ac:dyDescent="0.25">
      <c r="A634" s="73"/>
      <c r="B634" s="118"/>
      <c r="C634" s="98"/>
      <c r="D634" s="125"/>
      <c r="E634" s="72"/>
      <c r="F634" s="151"/>
      <c r="G634" s="150"/>
      <c r="H634" s="150"/>
      <c r="I634" s="94"/>
      <c r="J634" s="49" t="s">
        <v>156</v>
      </c>
      <c r="K634" s="6" t="s">
        <v>528</v>
      </c>
      <c r="L634" s="49" t="s">
        <v>529</v>
      </c>
      <c r="M634" s="49" t="s">
        <v>48</v>
      </c>
      <c r="N634" s="182"/>
      <c r="O634" s="182"/>
    </row>
    <row r="635" spans="1:15" ht="15.75" x14ac:dyDescent="0.25">
      <c r="A635" s="73"/>
      <c r="B635" s="118"/>
      <c r="C635" s="95">
        <v>3</v>
      </c>
      <c r="D635" s="124"/>
      <c r="E635" s="71" t="s">
        <v>1440</v>
      </c>
      <c r="F635" t="s">
        <v>2732</v>
      </c>
      <c r="G635" s="113"/>
      <c r="H635" s="113"/>
      <c r="I635" s="102" t="s">
        <v>1441</v>
      </c>
      <c r="J635" s="49" t="s">
        <v>45</v>
      </c>
      <c r="K635" s="10" t="s">
        <v>1442</v>
      </c>
      <c r="L635" s="10" t="s">
        <v>453</v>
      </c>
      <c r="M635" s="49" t="s">
        <v>48</v>
      </c>
      <c r="N635" s="201" t="s">
        <v>2052</v>
      </c>
      <c r="O635" s="199"/>
    </row>
    <row r="636" spans="1:15" ht="15.75" x14ac:dyDescent="0.25">
      <c r="A636" s="73"/>
      <c r="B636" s="118"/>
      <c r="C636" s="98"/>
      <c r="D636" s="125"/>
      <c r="E636" s="72"/>
      <c r="F636" s="113"/>
      <c r="G636" s="113"/>
      <c r="H636" s="113"/>
      <c r="I636" s="94"/>
      <c r="J636" s="49" t="s">
        <v>156</v>
      </c>
      <c r="K636" s="15" t="s">
        <v>1443</v>
      </c>
      <c r="L636" s="18" t="s">
        <v>589</v>
      </c>
      <c r="M636" s="49" t="s">
        <v>48</v>
      </c>
      <c r="N636" s="202"/>
      <c r="O636" s="200"/>
    </row>
    <row r="637" spans="1:15" ht="15.75" x14ac:dyDescent="0.25">
      <c r="A637" s="73"/>
      <c r="B637" s="118"/>
      <c r="C637" s="95">
        <v>4</v>
      </c>
      <c r="D637" s="124"/>
      <c r="E637" s="71" t="s">
        <v>1391</v>
      </c>
      <c r="F637" t="s">
        <v>2733</v>
      </c>
      <c r="G637" s="113"/>
      <c r="H637" s="113"/>
      <c r="I637" s="102" t="s">
        <v>1392</v>
      </c>
      <c r="J637" s="49" t="s">
        <v>45</v>
      </c>
      <c r="K637" s="10" t="s">
        <v>1393</v>
      </c>
      <c r="L637" s="10" t="s">
        <v>453</v>
      </c>
      <c r="M637" s="49" t="s">
        <v>48</v>
      </c>
      <c r="N637" s="182" t="s">
        <v>2052</v>
      </c>
      <c r="O637" s="196" t="s">
        <v>1938</v>
      </c>
    </row>
    <row r="638" spans="1:15" ht="15.75" x14ac:dyDescent="0.25">
      <c r="A638" s="73"/>
      <c r="B638" s="118"/>
      <c r="C638" s="98"/>
      <c r="D638" s="125"/>
      <c r="E638" s="72"/>
      <c r="F638" s="114"/>
      <c r="G638" s="118"/>
      <c r="H638" s="113"/>
      <c r="I638" s="94"/>
      <c r="J638" s="49" t="s">
        <v>156</v>
      </c>
      <c r="K638" s="15" t="s">
        <v>1394</v>
      </c>
      <c r="L638" s="18" t="s">
        <v>1044</v>
      </c>
      <c r="M638" s="49" t="s">
        <v>48</v>
      </c>
      <c r="N638" s="182"/>
      <c r="O638" s="198"/>
    </row>
    <row r="639" spans="1:15" ht="15.75" x14ac:dyDescent="0.25">
      <c r="A639" s="73"/>
      <c r="B639" s="118"/>
      <c r="C639" s="95">
        <v>5</v>
      </c>
      <c r="D639" s="124"/>
      <c r="E639" s="71" t="s">
        <v>1380</v>
      </c>
      <c r="F639" t="s">
        <v>2734</v>
      </c>
      <c r="G639" s="113"/>
      <c r="H639" s="113"/>
      <c r="I639" s="102" t="s">
        <v>1381</v>
      </c>
      <c r="J639" s="49" t="s">
        <v>45</v>
      </c>
      <c r="K639" s="10" t="s">
        <v>1382</v>
      </c>
      <c r="L639" s="7" t="s">
        <v>1383</v>
      </c>
      <c r="M639" s="49" t="s">
        <v>48</v>
      </c>
      <c r="N639" s="182" t="s">
        <v>2052</v>
      </c>
      <c r="O639" s="196"/>
    </row>
    <row r="640" spans="1:15" ht="15.75" x14ac:dyDescent="0.25">
      <c r="A640" s="73"/>
      <c r="B640" s="118"/>
      <c r="C640" s="98"/>
      <c r="D640" s="125"/>
      <c r="E640" s="72"/>
      <c r="F640" s="113"/>
      <c r="G640" s="113"/>
      <c r="H640" s="113"/>
      <c r="I640" s="94"/>
      <c r="J640" s="49" t="s">
        <v>156</v>
      </c>
      <c r="K640" s="10" t="s">
        <v>1582</v>
      </c>
      <c r="L640" s="7" t="s">
        <v>1119</v>
      </c>
      <c r="M640" s="49" t="s">
        <v>48</v>
      </c>
      <c r="N640" s="182"/>
      <c r="O640" s="198"/>
    </row>
    <row r="641" spans="1:15" ht="15.75" x14ac:dyDescent="0.25">
      <c r="A641" s="73"/>
      <c r="B641" s="118"/>
      <c r="C641" s="95">
        <v>6</v>
      </c>
      <c r="D641" s="124"/>
      <c r="E641" s="71" t="s">
        <v>1975</v>
      </c>
      <c r="F641" t="s">
        <v>2735</v>
      </c>
      <c r="G641" s="113"/>
      <c r="H641" s="113"/>
      <c r="I641" s="102" t="s">
        <v>1976</v>
      </c>
      <c r="J641" s="49" t="s">
        <v>45</v>
      </c>
      <c r="K641" s="10" t="s">
        <v>1977</v>
      </c>
      <c r="L641" s="7" t="s">
        <v>833</v>
      </c>
      <c r="M641" s="49" t="s">
        <v>48</v>
      </c>
      <c r="N641" s="182" t="s">
        <v>2052</v>
      </c>
      <c r="O641" s="196"/>
    </row>
    <row r="642" spans="1:15" ht="15.75" x14ac:dyDescent="0.25">
      <c r="A642" s="72"/>
      <c r="B642" s="114"/>
      <c r="C642" s="98"/>
      <c r="D642" s="125"/>
      <c r="E642" s="72"/>
      <c r="F642" s="113"/>
      <c r="G642" s="113"/>
      <c r="H642" s="113"/>
      <c r="I642" s="94"/>
      <c r="J642" s="49" t="s">
        <v>156</v>
      </c>
      <c r="K642" s="10" t="s">
        <v>1978</v>
      </c>
      <c r="L642" s="7" t="s">
        <v>1979</v>
      </c>
      <c r="M642" s="49" t="s">
        <v>48</v>
      </c>
      <c r="N642" s="182"/>
      <c r="O642" s="198"/>
    </row>
    <row r="643" spans="1:15" ht="15.75" x14ac:dyDescent="0.25">
      <c r="A643" s="71" t="s">
        <v>21</v>
      </c>
      <c r="B643" s="128"/>
      <c r="C643" s="95">
        <v>1</v>
      </c>
      <c r="D643" s="124"/>
      <c r="E643" s="95" t="s">
        <v>356</v>
      </c>
      <c r="F643" t="s">
        <v>2736</v>
      </c>
      <c r="G643" s="113"/>
      <c r="H643" s="113"/>
      <c r="I643" s="95" t="s">
        <v>357</v>
      </c>
      <c r="J643" s="49" t="s">
        <v>45</v>
      </c>
      <c r="K643" s="6" t="s">
        <v>358</v>
      </c>
      <c r="L643" s="49" t="s">
        <v>134</v>
      </c>
      <c r="M643" s="49" t="s">
        <v>48</v>
      </c>
      <c r="N643" s="188" t="s">
        <v>2052</v>
      </c>
      <c r="O643" s="188"/>
    </row>
    <row r="644" spans="1:15" ht="15.75" x14ac:dyDescent="0.25">
      <c r="A644" s="73"/>
      <c r="B644" s="63"/>
      <c r="C644" s="98"/>
      <c r="D644" s="125"/>
      <c r="E644" s="98"/>
      <c r="F644" s="113"/>
      <c r="G644" s="113"/>
      <c r="H644" s="113"/>
      <c r="I644" s="94"/>
      <c r="J644" s="49" t="s">
        <v>193</v>
      </c>
      <c r="K644" s="6">
        <v>10126</v>
      </c>
      <c r="L644" s="49" t="s">
        <v>359</v>
      </c>
      <c r="M644" s="49" t="s">
        <v>48</v>
      </c>
      <c r="N644" s="188"/>
      <c r="O644" s="188"/>
    </row>
    <row r="645" spans="1:15" ht="15.75" x14ac:dyDescent="0.25">
      <c r="A645" s="73"/>
      <c r="B645" s="63"/>
      <c r="C645" s="95">
        <v>2</v>
      </c>
      <c r="D645" s="124"/>
      <c r="E645" s="71" t="s">
        <v>1578</v>
      </c>
      <c r="F645" t="s">
        <v>2737</v>
      </c>
      <c r="G645" s="113"/>
      <c r="H645" s="113"/>
      <c r="I645" s="109" t="s">
        <v>1579</v>
      </c>
      <c r="J645" s="49" t="s">
        <v>45</v>
      </c>
      <c r="K645" s="10" t="s">
        <v>1580</v>
      </c>
      <c r="L645" s="7" t="s">
        <v>1436</v>
      </c>
      <c r="M645" s="49" t="s">
        <v>48</v>
      </c>
      <c r="N645" s="188" t="s">
        <v>2052</v>
      </c>
      <c r="O645" s="112"/>
    </row>
    <row r="646" spans="1:15" ht="15.75" x14ac:dyDescent="0.25">
      <c r="A646" s="73"/>
      <c r="B646" s="63"/>
      <c r="C646" s="98"/>
      <c r="D646" s="125"/>
      <c r="E646" s="72"/>
      <c r="F646" s="113"/>
      <c r="G646" s="113"/>
      <c r="H646" s="113"/>
      <c r="I646" s="94"/>
      <c r="J646" s="49" t="s">
        <v>156</v>
      </c>
      <c r="K646" s="7" t="s">
        <v>1581</v>
      </c>
      <c r="L646" s="7" t="s">
        <v>1476</v>
      </c>
      <c r="M646" s="49" t="s">
        <v>48</v>
      </c>
      <c r="N646" s="188"/>
      <c r="O646" s="112"/>
    </row>
    <row r="647" spans="1:15" ht="15.75" x14ac:dyDescent="0.25">
      <c r="A647" s="73"/>
      <c r="B647" s="63"/>
      <c r="C647" s="95">
        <v>3</v>
      </c>
      <c r="D647" s="124"/>
      <c r="E647" s="71" t="s">
        <v>1619</v>
      </c>
      <c r="F647" t="s">
        <v>2738</v>
      </c>
      <c r="G647" s="113"/>
      <c r="H647" s="113"/>
      <c r="I647" s="109" t="s">
        <v>1618</v>
      </c>
      <c r="J647" s="49" t="s">
        <v>45</v>
      </c>
      <c r="K647" s="7" t="s">
        <v>1620</v>
      </c>
      <c r="L647" s="7" t="s">
        <v>1621</v>
      </c>
      <c r="M647" s="49" t="s">
        <v>175</v>
      </c>
      <c r="N647" s="188" t="s">
        <v>2052</v>
      </c>
      <c r="O647" s="112"/>
    </row>
    <row r="648" spans="1:15" ht="15.75" x14ac:dyDescent="0.25">
      <c r="A648" s="73"/>
      <c r="B648" s="63"/>
      <c r="C648" s="98"/>
      <c r="D648" s="125"/>
      <c r="E648" s="72"/>
      <c r="F648" s="113"/>
      <c r="G648" s="113"/>
      <c r="H648" s="113"/>
      <c r="I648" s="94"/>
      <c r="J648" s="49" t="s">
        <v>156</v>
      </c>
      <c r="K648" s="7" t="s">
        <v>1620</v>
      </c>
      <c r="L648" s="7" t="s">
        <v>1622</v>
      </c>
      <c r="M648" s="49" t="s">
        <v>175</v>
      </c>
      <c r="N648" s="188"/>
      <c r="O648" s="112"/>
    </row>
    <row r="649" spans="1:15" ht="15.75" x14ac:dyDescent="0.25">
      <c r="A649" s="73"/>
      <c r="B649" s="63"/>
      <c r="C649" s="95">
        <v>5</v>
      </c>
      <c r="D649" s="124"/>
      <c r="E649" s="71" t="s">
        <v>1918</v>
      </c>
      <c r="F649" t="s">
        <v>2739</v>
      </c>
      <c r="G649" s="113"/>
      <c r="H649" s="113"/>
      <c r="I649" s="102" t="s">
        <v>1919</v>
      </c>
      <c r="J649" s="49" t="s">
        <v>45</v>
      </c>
      <c r="K649" s="7" t="s">
        <v>1920</v>
      </c>
      <c r="L649" s="7" t="s">
        <v>1921</v>
      </c>
      <c r="M649" s="49" t="s">
        <v>51</v>
      </c>
      <c r="N649" s="188" t="s">
        <v>2052</v>
      </c>
      <c r="O649" s="112"/>
    </row>
    <row r="650" spans="1:15" ht="15.75" x14ac:dyDescent="0.25">
      <c r="A650" s="73"/>
      <c r="B650" s="63"/>
      <c r="C650" s="98"/>
      <c r="D650" s="125"/>
      <c r="E650" s="72"/>
      <c r="F650" s="113"/>
      <c r="G650" s="113"/>
      <c r="H650" s="113"/>
      <c r="I650" s="94"/>
      <c r="J650" s="49" t="s">
        <v>156</v>
      </c>
      <c r="K650" s="226" t="s">
        <v>109</v>
      </c>
      <c r="L650" s="227"/>
      <c r="M650" s="49" t="s">
        <v>1367</v>
      </c>
      <c r="N650" s="188"/>
      <c r="O650" s="112"/>
    </row>
    <row r="651" spans="1:15" ht="15.75" x14ac:dyDescent="0.25">
      <c r="A651" s="73"/>
      <c r="B651" s="63"/>
      <c r="C651" s="95">
        <v>6</v>
      </c>
      <c r="D651" s="124"/>
      <c r="E651" s="71" t="s">
        <v>548</v>
      </c>
      <c r="F651" t="s">
        <v>2740</v>
      </c>
      <c r="G651" s="113"/>
      <c r="H651" s="113"/>
      <c r="I651" s="102" t="s">
        <v>2036</v>
      </c>
      <c r="J651" s="49" t="s">
        <v>45</v>
      </c>
      <c r="K651" s="7" t="s">
        <v>2037</v>
      </c>
      <c r="L651" s="7" t="s">
        <v>2038</v>
      </c>
      <c r="M651" s="49" t="s">
        <v>1367</v>
      </c>
      <c r="N651" s="188" t="s">
        <v>2052</v>
      </c>
      <c r="O651" s="112"/>
    </row>
    <row r="652" spans="1:15" ht="15.75" x14ac:dyDescent="0.25">
      <c r="A652" s="72"/>
      <c r="B652" s="129"/>
      <c r="C652" s="98"/>
      <c r="D652" s="125"/>
      <c r="E652" s="72"/>
      <c r="F652" s="113"/>
      <c r="G652" s="113"/>
      <c r="H652" s="113"/>
      <c r="I652" s="94"/>
      <c r="J652" s="49" t="s">
        <v>156</v>
      </c>
      <c r="K652" s="7" t="s">
        <v>2039</v>
      </c>
      <c r="L652" s="7" t="s">
        <v>2040</v>
      </c>
      <c r="M652" s="49" t="s">
        <v>1367</v>
      </c>
      <c r="N652" s="188"/>
      <c r="O652" s="112"/>
    </row>
    <row r="653" spans="1:15" ht="15.75" x14ac:dyDescent="0.25">
      <c r="A653" s="71" t="s">
        <v>519</v>
      </c>
      <c r="B653" s="113"/>
      <c r="C653" s="112">
        <v>1</v>
      </c>
      <c r="D653" s="112"/>
      <c r="E653" s="28" t="s">
        <v>744</v>
      </c>
      <c r="F653" t="str">
        <f>"74372253"</f>
        <v>74372253</v>
      </c>
      <c r="G653" s="150"/>
      <c r="H653" s="150"/>
      <c r="I653" s="28" t="s">
        <v>653</v>
      </c>
      <c r="J653" s="28" t="s">
        <v>45</v>
      </c>
      <c r="K653" s="28" t="s">
        <v>752</v>
      </c>
      <c r="L653" s="28" t="s">
        <v>680</v>
      </c>
      <c r="M653" s="28" t="s">
        <v>51</v>
      </c>
      <c r="N653" s="1" t="s">
        <v>2052</v>
      </c>
      <c r="O653" s="1"/>
    </row>
    <row r="654" spans="1:15" ht="15.75" x14ac:dyDescent="0.25">
      <c r="A654" s="73"/>
      <c r="B654" s="118"/>
      <c r="C654" s="112">
        <v>2</v>
      </c>
      <c r="D654" s="112"/>
      <c r="E654" s="28" t="s">
        <v>745</v>
      </c>
      <c r="F654" t="str">
        <f>"13556401"</f>
        <v>13556401</v>
      </c>
      <c r="G654" s="150"/>
      <c r="H654" s="150"/>
      <c r="I654" s="28" t="s">
        <v>653</v>
      </c>
      <c r="J654" s="28" t="s">
        <v>45</v>
      </c>
      <c r="K654" s="38">
        <v>48553</v>
      </c>
      <c r="L654" s="28" t="s">
        <v>753</v>
      </c>
      <c r="M654" s="28" t="s">
        <v>739</v>
      </c>
      <c r="N654" s="1" t="s">
        <v>2052</v>
      </c>
      <c r="O654" s="1"/>
    </row>
    <row r="655" spans="1:15" ht="15.75" x14ac:dyDescent="0.25">
      <c r="A655" s="73"/>
      <c r="B655" s="118"/>
      <c r="C655" s="112">
        <v>3</v>
      </c>
      <c r="D655" s="112"/>
      <c r="E655" s="28" t="s">
        <v>751</v>
      </c>
      <c r="F655" t="str">
        <f>"11241067"</f>
        <v>11241067</v>
      </c>
      <c r="G655" s="150"/>
      <c r="H655" s="150"/>
      <c r="I655" s="28" t="s">
        <v>653</v>
      </c>
      <c r="J655" s="28" t="s">
        <v>45</v>
      </c>
      <c r="K655" s="28" t="s">
        <v>754</v>
      </c>
      <c r="L655" s="28" t="s">
        <v>755</v>
      </c>
      <c r="M655" s="28" t="s">
        <v>48</v>
      </c>
      <c r="N655" s="1" t="s">
        <v>2052</v>
      </c>
      <c r="O655" s="1"/>
    </row>
    <row r="656" spans="1:15" ht="15.75" x14ac:dyDescent="0.25">
      <c r="A656" s="73"/>
      <c r="B656" s="118"/>
      <c r="C656" s="112">
        <v>4</v>
      </c>
      <c r="D656" s="112"/>
      <c r="E656" s="28" t="s">
        <v>747</v>
      </c>
      <c r="F656" t="str">
        <f>"92402461"</f>
        <v>92402461</v>
      </c>
      <c r="G656" s="150"/>
      <c r="H656" s="150"/>
      <c r="I656" s="28" t="s">
        <v>653</v>
      </c>
      <c r="J656" s="28" t="s">
        <v>45</v>
      </c>
      <c r="K656" s="28" t="s">
        <v>756</v>
      </c>
      <c r="L656" s="28" t="s">
        <v>292</v>
      </c>
      <c r="M656" s="28" t="s">
        <v>48</v>
      </c>
      <c r="N656" s="1" t="s">
        <v>2052</v>
      </c>
      <c r="O656" s="1"/>
    </row>
    <row r="657" spans="1:15" ht="15.75" x14ac:dyDescent="0.25">
      <c r="A657" s="73"/>
      <c r="B657" s="118"/>
      <c r="C657" s="112">
        <v>5</v>
      </c>
      <c r="D657" s="112"/>
      <c r="E657" s="28" t="s">
        <v>748</v>
      </c>
      <c r="F657" t="str">
        <f>"86700184"</f>
        <v>86700184</v>
      </c>
      <c r="G657" s="150"/>
      <c r="H657" s="150"/>
      <c r="I657" s="28" t="s">
        <v>653</v>
      </c>
      <c r="J657" s="28" t="s">
        <v>45</v>
      </c>
      <c r="K657" s="28" t="s">
        <v>757</v>
      </c>
      <c r="L657" s="28" t="s">
        <v>758</v>
      </c>
      <c r="M657" s="28" t="s">
        <v>48</v>
      </c>
      <c r="N657" s="1" t="s">
        <v>2052</v>
      </c>
      <c r="O657" s="1"/>
    </row>
    <row r="658" spans="1:15" ht="15.75" x14ac:dyDescent="0.25">
      <c r="A658" s="73"/>
      <c r="B658" s="118"/>
      <c r="C658" s="112">
        <v>6</v>
      </c>
      <c r="D658" s="112"/>
      <c r="E658" s="28" t="s">
        <v>749</v>
      </c>
      <c r="F658" t="str">
        <f>"56536560"</f>
        <v>56536560</v>
      </c>
      <c r="G658" s="150"/>
      <c r="H658" s="150"/>
      <c r="I658" s="28" t="s">
        <v>653</v>
      </c>
      <c r="J658" s="28" t="s">
        <v>45</v>
      </c>
      <c r="K658" s="28" t="s">
        <v>759</v>
      </c>
      <c r="L658" s="28" t="s">
        <v>760</v>
      </c>
      <c r="M658" s="28" t="s">
        <v>47</v>
      </c>
      <c r="N658" s="1" t="s">
        <v>2052</v>
      </c>
      <c r="O658" s="1"/>
    </row>
    <row r="659" spans="1:15" ht="15.75" x14ac:dyDescent="0.25">
      <c r="A659" s="73"/>
      <c r="B659" s="118"/>
      <c r="C659" s="112">
        <v>7</v>
      </c>
      <c r="D659" s="112"/>
      <c r="E659" s="28" t="s">
        <v>750</v>
      </c>
      <c r="F659" t="str">
        <f>"06070768"</f>
        <v>06070768</v>
      </c>
      <c r="G659" s="150"/>
      <c r="H659" s="150"/>
      <c r="I659" s="28" t="s">
        <v>653</v>
      </c>
      <c r="J659" s="28" t="s">
        <v>45</v>
      </c>
      <c r="K659" s="28" t="s">
        <v>761</v>
      </c>
      <c r="L659" s="28" t="s">
        <v>762</v>
      </c>
      <c r="M659" s="28" t="s">
        <v>48</v>
      </c>
      <c r="N659" s="1" t="s">
        <v>2052</v>
      </c>
      <c r="O659" s="1"/>
    </row>
    <row r="660" spans="1:15" ht="15.75" x14ac:dyDescent="0.25">
      <c r="A660" s="73"/>
      <c r="B660" s="118"/>
      <c r="C660" s="112">
        <v>8</v>
      </c>
      <c r="D660" s="112"/>
      <c r="E660" s="28" t="s">
        <v>746</v>
      </c>
      <c r="F660" t="str">
        <f>"53869926"</f>
        <v>53869926</v>
      </c>
      <c r="G660" s="150"/>
      <c r="H660" s="150"/>
      <c r="I660" s="28" t="s">
        <v>656</v>
      </c>
      <c r="J660" s="28" t="s">
        <v>45</v>
      </c>
      <c r="K660" s="28" t="s">
        <v>763</v>
      </c>
      <c r="L660" s="28" t="s">
        <v>452</v>
      </c>
      <c r="M660" s="28" t="s">
        <v>48</v>
      </c>
      <c r="N660" s="1" t="s">
        <v>2052</v>
      </c>
      <c r="O660" s="1"/>
    </row>
    <row r="661" spans="1:15" ht="15.75" x14ac:dyDescent="0.25">
      <c r="A661" s="73"/>
      <c r="B661" s="118"/>
      <c r="C661" s="112">
        <v>9</v>
      </c>
      <c r="D661" s="112"/>
      <c r="E661" s="28" t="s">
        <v>813</v>
      </c>
      <c r="F661" t="str">
        <f>"59005102"</f>
        <v>59005102</v>
      </c>
      <c r="G661" s="150"/>
      <c r="H661" s="150"/>
      <c r="I661" s="28" t="s">
        <v>801</v>
      </c>
      <c r="J661" s="28" t="s">
        <v>45</v>
      </c>
      <c r="K661" s="28" t="s">
        <v>814</v>
      </c>
      <c r="L661" s="28" t="s">
        <v>815</v>
      </c>
      <c r="M661" s="28" t="s">
        <v>48</v>
      </c>
      <c r="N661" s="1" t="s">
        <v>2052</v>
      </c>
      <c r="O661" s="1"/>
    </row>
    <row r="662" spans="1:15" ht="15.75" x14ac:dyDescent="0.25">
      <c r="A662" s="73"/>
      <c r="B662" s="118"/>
      <c r="C662" s="112">
        <v>10</v>
      </c>
      <c r="D662" s="112"/>
      <c r="E662" s="28" t="s">
        <v>1293</v>
      </c>
      <c r="F662" t="str">
        <f>"97273201"</f>
        <v>97273201</v>
      </c>
      <c r="G662" s="150"/>
      <c r="H662" s="150"/>
      <c r="I662" s="28" t="s">
        <v>1067</v>
      </c>
      <c r="J662" s="28" t="s">
        <v>45</v>
      </c>
      <c r="K662" s="28" t="s">
        <v>1294</v>
      </c>
      <c r="L662" s="28" t="s">
        <v>1295</v>
      </c>
      <c r="M662" s="28" t="s">
        <v>48</v>
      </c>
      <c r="N662" s="1" t="s">
        <v>2052</v>
      </c>
      <c r="O662" s="1"/>
    </row>
    <row r="663" spans="1:15" ht="15.75" x14ac:dyDescent="0.25">
      <c r="A663" s="73"/>
      <c r="B663" s="118"/>
      <c r="C663" s="112">
        <v>11</v>
      </c>
      <c r="D663" s="112"/>
      <c r="E663" s="28" t="s">
        <v>1296</v>
      </c>
      <c r="F663" t="str">
        <f>"95206410"</f>
        <v>95206410</v>
      </c>
      <c r="G663" s="150"/>
      <c r="H663" s="150"/>
      <c r="I663" s="28" t="s">
        <v>1067</v>
      </c>
      <c r="J663" s="28" t="s">
        <v>45</v>
      </c>
      <c r="K663" s="28" t="s">
        <v>1297</v>
      </c>
      <c r="L663" s="28" t="s">
        <v>1298</v>
      </c>
      <c r="M663" s="28" t="s">
        <v>48</v>
      </c>
      <c r="N663" s="1" t="s">
        <v>2052</v>
      </c>
      <c r="O663" s="1"/>
    </row>
    <row r="664" spans="1:15" ht="15.75" x14ac:dyDescent="0.25">
      <c r="A664" s="73"/>
      <c r="B664" s="118"/>
      <c r="C664" s="112">
        <v>12</v>
      </c>
      <c r="D664" s="112"/>
      <c r="E664" s="28" t="s">
        <v>1299</v>
      </c>
      <c r="F664" t="str">
        <f>"79361461"</f>
        <v>79361461</v>
      </c>
      <c r="G664" s="150"/>
      <c r="H664" s="150"/>
      <c r="I664" s="28" t="s">
        <v>1067</v>
      </c>
      <c r="J664" s="28" t="s">
        <v>45</v>
      </c>
      <c r="K664" s="28" t="s">
        <v>1300</v>
      </c>
      <c r="L664" s="28" t="s">
        <v>1301</v>
      </c>
      <c r="M664" s="28" t="s">
        <v>51</v>
      </c>
      <c r="N664" s="1" t="s">
        <v>2052</v>
      </c>
      <c r="O664" s="1"/>
    </row>
    <row r="665" spans="1:15" ht="15.75" x14ac:dyDescent="0.25">
      <c r="A665" s="73"/>
      <c r="B665" s="118"/>
      <c r="C665" s="112">
        <v>13</v>
      </c>
      <c r="D665" s="112"/>
      <c r="E665" s="28" t="s">
        <v>1302</v>
      </c>
      <c r="F665" t="str">
        <f>"97974642"</f>
        <v>97974642</v>
      </c>
      <c r="G665" s="150"/>
      <c r="H665" s="150"/>
      <c r="I665" s="28" t="s">
        <v>1067</v>
      </c>
      <c r="J665" s="28" t="s">
        <v>45</v>
      </c>
      <c r="K665" s="28" t="s">
        <v>1303</v>
      </c>
      <c r="L665" s="28" t="s">
        <v>1304</v>
      </c>
      <c r="M665" s="28" t="s">
        <v>48</v>
      </c>
      <c r="N665" s="1" t="s">
        <v>2052</v>
      </c>
      <c r="O665" s="1"/>
    </row>
    <row r="666" spans="1:15" ht="15.75" x14ac:dyDescent="0.25">
      <c r="A666" s="73"/>
      <c r="B666" s="118"/>
      <c r="C666" s="112">
        <v>14</v>
      </c>
      <c r="D666" s="112"/>
      <c r="E666" s="28" t="s">
        <v>1305</v>
      </c>
      <c r="F666" t="str">
        <f>"34090418"</f>
        <v>34090418</v>
      </c>
      <c r="G666" s="150"/>
      <c r="H666" s="150"/>
      <c r="I666" s="28" t="s">
        <v>1067</v>
      </c>
      <c r="J666" s="28" t="s">
        <v>45</v>
      </c>
      <c r="K666" s="28" t="s">
        <v>1306</v>
      </c>
      <c r="L666" s="28" t="s">
        <v>998</v>
      </c>
      <c r="M666" s="28" t="s">
        <v>48</v>
      </c>
      <c r="N666" s="1" t="s">
        <v>2052</v>
      </c>
      <c r="O666" s="1"/>
    </row>
    <row r="667" spans="1:15" ht="15.75" x14ac:dyDescent="0.25">
      <c r="A667" s="73"/>
      <c r="B667" s="118"/>
      <c r="C667" s="112">
        <v>15</v>
      </c>
      <c r="D667" s="112"/>
      <c r="E667" s="28" t="s">
        <v>1115</v>
      </c>
      <c r="F667" t="str">
        <f>"03298738"</f>
        <v>03298738</v>
      </c>
      <c r="G667" s="150"/>
      <c r="H667" s="150"/>
      <c r="I667" s="28" t="s">
        <v>1067</v>
      </c>
      <c r="J667" s="28" t="s">
        <v>45</v>
      </c>
      <c r="K667" s="38" t="s">
        <v>1116</v>
      </c>
      <c r="L667" s="28" t="s">
        <v>1075</v>
      </c>
      <c r="M667" s="28" t="s">
        <v>48</v>
      </c>
      <c r="N667" s="1" t="s">
        <v>2052</v>
      </c>
      <c r="O667" s="1"/>
    </row>
    <row r="668" spans="1:15" ht="15.75" x14ac:dyDescent="0.25">
      <c r="A668" s="73"/>
      <c r="B668" s="118"/>
      <c r="C668" s="112">
        <v>16</v>
      </c>
      <c r="D668" s="112"/>
      <c r="E668" s="28" t="s">
        <v>1078</v>
      </c>
      <c r="F668" t="str">
        <f>"34977917"</f>
        <v>34977917</v>
      </c>
      <c r="G668" s="150"/>
      <c r="H668" s="150"/>
      <c r="I668" s="28" t="s">
        <v>1079</v>
      </c>
      <c r="J668" s="28" t="s">
        <v>45</v>
      </c>
      <c r="K668" s="38">
        <v>97845</v>
      </c>
      <c r="L668" s="28" t="s">
        <v>1080</v>
      </c>
      <c r="M668" s="28" t="s">
        <v>167</v>
      </c>
      <c r="N668" s="1" t="s">
        <v>2052</v>
      </c>
      <c r="O668" s="1"/>
    </row>
    <row r="669" spans="1:15" ht="15.75" x14ac:dyDescent="0.25">
      <c r="A669" s="73"/>
      <c r="B669" s="118"/>
      <c r="C669" s="112">
        <v>17</v>
      </c>
      <c r="D669" s="112"/>
      <c r="E669" s="28" t="s">
        <v>1307</v>
      </c>
      <c r="F669" t="str">
        <f>"79361461"</f>
        <v>79361461</v>
      </c>
      <c r="G669" s="150"/>
      <c r="H669" s="150"/>
      <c r="I669" s="28" t="s">
        <v>1074</v>
      </c>
      <c r="J669" s="28" t="s">
        <v>45</v>
      </c>
      <c r="K669" s="38" t="s">
        <v>1308</v>
      </c>
      <c r="L669" s="28" t="s">
        <v>738</v>
      </c>
      <c r="M669" s="28" t="s">
        <v>95</v>
      </c>
      <c r="N669" s="1" t="s">
        <v>2052</v>
      </c>
      <c r="O669" s="1"/>
    </row>
    <row r="670" spans="1:15" ht="15.75" x14ac:dyDescent="0.25">
      <c r="A670" s="73"/>
      <c r="B670" s="118"/>
      <c r="C670" s="112">
        <v>18</v>
      </c>
      <c r="D670" s="112"/>
      <c r="E670" s="28" t="s">
        <v>1086</v>
      </c>
      <c r="F670" t="str">
        <f>"38486618"</f>
        <v>38486618</v>
      </c>
      <c r="G670" s="150"/>
      <c r="H670" s="150"/>
      <c r="I670" s="28" t="s">
        <v>1087</v>
      </c>
      <c r="J670" s="28" t="s">
        <v>45</v>
      </c>
      <c r="K670" s="38">
        <v>48375</v>
      </c>
      <c r="L670" s="28" t="s">
        <v>1088</v>
      </c>
      <c r="M670" s="28" t="s">
        <v>48</v>
      </c>
      <c r="N670" s="1" t="s">
        <v>2052</v>
      </c>
      <c r="O670" s="1"/>
    </row>
    <row r="671" spans="1:15" ht="15.75" x14ac:dyDescent="0.25">
      <c r="A671" s="73"/>
      <c r="B671" s="118"/>
      <c r="C671" s="112">
        <v>19</v>
      </c>
      <c r="D671" s="112"/>
      <c r="E671" s="39" t="s">
        <v>1744</v>
      </c>
      <c r="F671" t="str">
        <f>"30346214"</f>
        <v>30346214</v>
      </c>
      <c r="G671" s="150"/>
      <c r="H671" s="150"/>
      <c r="I671" s="28" t="s">
        <v>1603</v>
      </c>
      <c r="J671" s="28" t="s">
        <v>45</v>
      </c>
      <c r="K671" s="38" t="s">
        <v>1901</v>
      </c>
      <c r="L671" s="28" t="s">
        <v>1124</v>
      </c>
      <c r="M671" s="28" t="s">
        <v>1242</v>
      </c>
      <c r="N671" s="1" t="s">
        <v>2052</v>
      </c>
      <c r="O671" s="1"/>
    </row>
    <row r="672" spans="1:15" ht="15.75" x14ac:dyDescent="0.25">
      <c r="A672" s="73"/>
      <c r="B672" s="118"/>
      <c r="C672" s="112">
        <v>20</v>
      </c>
      <c r="D672" s="112"/>
      <c r="E672" s="39" t="s">
        <v>1745</v>
      </c>
      <c r="F672" t="str">
        <f>"94870815"</f>
        <v>94870815</v>
      </c>
      <c r="G672" s="150"/>
      <c r="H672" s="150"/>
      <c r="I672" s="28" t="s">
        <v>1617</v>
      </c>
      <c r="J672" s="28" t="s">
        <v>45</v>
      </c>
      <c r="K672" s="38" t="s">
        <v>1787</v>
      </c>
      <c r="L672" s="28" t="s">
        <v>1788</v>
      </c>
      <c r="M672" s="28" t="s">
        <v>48</v>
      </c>
      <c r="N672" s="1" t="s">
        <v>2052</v>
      </c>
      <c r="O672" s="1"/>
    </row>
    <row r="673" spans="1:15" ht="15.75" x14ac:dyDescent="0.25">
      <c r="A673" s="73"/>
      <c r="B673" s="118"/>
      <c r="C673" s="112">
        <v>21</v>
      </c>
      <c r="D673" s="112"/>
      <c r="E673" s="39" t="s">
        <v>1746</v>
      </c>
      <c r="F673" t="str">
        <f>"83922735"</f>
        <v>83922735</v>
      </c>
      <c r="G673" s="150"/>
      <c r="H673" s="150"/>
      <c r="I673" s="28" t="s">
        <v>1617</v>
      </c>
      <c r="J673" s="28" t="s">
        <v>45</v>
      </c>
      <c r="K673" s="38" t="s">
        <v>1869</v>
      </c>
      <c r="L673" s="28" t="s">
        <v>1515</v>
      </c>
      <c r="M673" s="28" t="s">
        <v>1792</v>
      </c>
      <c r="N673" s="1" t="s">
        <v>2052</v>
      </c>
      <c r="O673" s="1"/>
    </row>
    <row r="674" spans="1:15" ht="15.75" x14ac:dyDescent="0.25">
      <c r="A674" s="73"/>
      <c r="B674" s="118"/>
      <c r="C674" s="112">
        <v>22</v>
      </c>
      <c r="D674" s="112"/>
      <c r="E674" s="39" t="s">
        <v>1747</v>
      </c>
      <c r="F674" t="str">
        <f>"36125787"</f>
        <v>36125787</v>
      </c>
      <c r="G674" s="150"/>
      <c r="H674" s="150"/>
      <c r="I674" s="28" t="s">
        <v>1629</v>
      </c>
      <c r="J674" s="28" t="s">
        <v>45</v>
      </c>
      <c r="K674" s="38">
        <v>40706</v>
      </c>
      <c r="L674" s="28" t="s">
        <v>1796</v>
      </c>
      <c r="M674" s="28" t="s">
        <v>48</v>
      </c>
      <c r="N674" s="1" t="s">
        <v>2052</v>
      </c>
      <c r="O674" s="1"/>
    </row>
    <row r="675" spans="1:15" ht="15.75" x14ac:dyDescent="0.25">
      <c r="A675" s="73"/>
      <c r="B675" s="118"/>
      <c r="C675" s="112">
        <v>23</v>
      </c>
      <c r="D675" s="112"/>
      <c r="E675" s="39" t="s">
        <v>1748</v>
      </c>
      <c r="F675" t="str">
        <f>"04677578"</f>
        <v>04677578</v>
      </c>
      <c r="G675" s="150"/>
      <c r="H675" s="150"/>
      <c r="I675" s="28" t="s">
        <v>1617</v>
      </c>
      <c r="J675" s="28" t="s">
        <v>45</v>
      </c>
      <c r="K675" s="38" t="s">
        <v>1800</v>
      </c>
      <c r="L675" s="28" t="s">
        <v>1801</v>
      </c>
      <c r="M675" s="28" t="s">
        <v>51</v>
      </c>
      <c r="N675" s="1" t="s">
        <v>2052</v>
      </c>
      <c r="O675" s="1"/>
    </row>
    <row r="676" spans="1:15" ht="15.75" x14ac:dyDescent="0.25">
      <c r="A676" s="73"/>
      <c r="B676" s="118"/>
      <c r="C676" s="112">
        <v>24</v>
      </c>
      <c r="D676" s="112"/>
      <c r="E676" s="39" t="s">
        <v>1749</v>
      </c>
      <c r="F676" t="str">
        <f>"00652714"</f>
        <v>00652714</v>
      </c>
      <c r="G676" s="150"/>
      <c r="H676" s="150"/>
      <c r="I676" s="28" t="s">
        <v>1750</v>
      </c>
      <c r="J676" s="28" t="s">
        <v>45</v>
      </c>
      <c r="K676" s="38">
        <v>45898</v>
      </c>
      <c r="L676" s="28" t="s">
        <v>1786</v>
      </c>
      <c r="M676" s="28" t="s">
        <v>48</v>
      </c>
      <c r="N676" s="1" t="s">
        <v>2052</v>
      </c>
      <c r="O676" s="1"/>
    </row>
    <row r="677" spans="1:15" ht="15.75" x14ac:dyDescent="0.25">
      <c r="A677" s="73"/>
      <c r="B677" s="118"/>
      <c r="C677" s="112">
        <v>25</v>
      </c>
      <c r="D677" s="112"/>
      <c r="E677" s="39" t="s">
        <v>1751</v>
      </c>
      <c r="F677" t="str">
        <f>"47084553"</f>
        <v>47084553</v>
      </c>
      <c r="G677" s="150"/>
      <c r="H677" s="150"/>
      <c r="I677" s="28" t="s">
        <v>1617</v>
      </c>
      <c r="J677" s="28" t="s">
        <v>45</v>
      </c>
      <c r="K677" s="38">
        <v>46687</v>
      </c>
      <c r="L677" s="28" t="s">
        <v>1799</v>
      </c>
      <c r="M677" s="28" t="s">
        <v>48</v>
      </c>
      <c r="N677" s="1" t="s">
        <v>2052</v>
      </c>
      <c r="O677" s="1"/>
    </row>
    <row r="678" spans="1:15" ht="15.75" x14ac:dyDescent="0.25">
      <c r="A678" s="73"/>
      <c r="B678" s="118"/>
      <c r="C678" s="112">
        <v>26</v>
      </c>
      <c r="D678" s="112"/>
      <c r="E678" s="39" t="s">
        <v>1752</v>
      </c>
      <c r="F678" t="str">
        <f>"10204074"</f>
        <v>10204074</v>
      </c>
      <c r="G678" s="150"/>
      <c r="H678" s="150"/>
      <c r="I678" s="28" t="s">
        <v>1617</v>
      </c>
      <c r="J678" s="28" t="s">
        <v>45</v>
      </c>
      <c r="K678" s="38">
        <v>28603</v>
      </c>
      <c r="L678" s="28" t="s">
        <v>1804</v>
      </c>
      <c r="M678" s="28" t="s">
        <v>1805</v>
      </c>
      <c r="N678" s="1" t="s">
        <v>2052</v>
      </c>
      <c r="O678" s="1"/>
    </row>
    <row r="679" spans="1:15" ht="15.75" x14ac:dyDescent="0.25">
      <c r="A679" s="72"/>
      <c r="B679" s="114"/>
      <c r="C679" s="112">
        <v>27</v>
      </c>
      <c r="D679" s="112"/>
      <c r="E679" s="39" t="s">
        <v>1753</v>
      </c>
      <c r="F679" t="str">
        <f>"20189968"</f>
        <v>20189968</v>
      </c>
      <c r="G679" s="150"/>
      <c r="H679" s="150"/>
      <c r="I679" s="28" t="s">
        <v>1617</v>
      </c>
      <c r="J679" s="28" t="s">
        <v>45</v>
      </c>
      <c r="K679" s="38" t="s">
        <v>1797</v>
      </c>
      <c r="L679" s="28" t="s">
        <v>1798</v>
      </c>
      <c r="M679" s="28" t="s">
        <v>1792</v>
      </c>
      <c r="N679" s="1" t="s">
        <v>2052</v>
      </c>
      <c r="O679" s="1"/>
    </row>
    <row r="680" spans="1:15" ht="15.75" x14ac:dyDescent="0.2">
      <c r="A680" s="84" t="s">
        <v>88</v>
      </c>
      <c r="B680" s="85"/>
      <c r="C680" s="85"/>
      <c r="D680" s="85"/>
      <c r="E680" s="85"/>
      <c r="F680" s="85"/>
      <c r="G680" s="131"/>
      <c r="H680" s="113"/>
      <c r="I680" s="86"/>
      <c r="J680" s="190" t="s">
        <v>152</v>
      </c>
      <c r="K680" s="190"/>
      <c r="L680" s="190"/>
      <c r="M680" s="190"/>
      <c r="N680" s="8"/>
      <c r="O680" s="8"/>
    </row>
    <row r="681" spans="1:15" s="9" customFormat="1" ht="15.75" x14ac:dyDescent="0.25">
      <c r="A681" s="3" t="s">
        <v>15</v>
      </c>
      <c r="B681" s="3"/>
      <c r="C681" s="119" t="s">
        <v>12</v>
      </c>
      <c r="D681" s="119"/>
      <c r="E681" s="5" t="s">
        <v>14</v>
      </c>
      <c r="F681" s="121"/>
      <c r="G681" s="132"/>
      <c r="H681" s="113"/>
      <c r="I681" s="119" t="s">
        <v>8</v>
      </c>
      <c r="J681" s="4" t="s">
        <v>44</v>
      </c>
      <c r="K681" s="4" t="s">
        <v>41</v>
      </c>
      <c r="L681" s="5" t="s">
        <v>42</v>
      </c>
      <c r="M681" s="3" t="s">
        <v>43</v>
      </c>
      <c r="N681" s="119" t="s">
        <v>91</v>
      </c>
      <c r="O681" s="119" t="s">
        <v>1477</v>
      </c>
    </row>
    <row r="682" spans="1:15" s="9" customFormat="1" ht="30" x14ac:dyDescent="0.25">
      <c r="A682" s="71" t="s">
        <v>19</v>
      </c>
      <c r="B682" s="128"/>
      <c r="C682" s="95">
        <v>1</v>
      </c>
      <c r="D682" s="124"/>
      <c r="E682" s="71" t="s">
        <v>475</v>
      </c>
      <c r="F682" t="str">
        <f>"82772622"</f>
        <v>82772622</v>
      </c>
      <c r="G682" s="113"/>
      <c r="H682" s="113"/>
      <c r="I682" s="95" t="s">
        <v>238</v>
      </c>
      <c r="J682" s="49" t="s">
        <v>45</v>
      </c>
      <c r="K682" s="6">
        <v>13739</v>
      </c>
      <c r="L682" s="7" t="s">
        <v>240</v>
      </c>
      <c r="M682" s="49" t="s">
        <v>48</v>
      </c>
      <c r="N682" s="196" t="s">
        <v>2052</v>
      </c>
      <c r="O682" s="196"/>
    </row>
    <row r="683" spans="1:15" s="9" customFormat="1" x14ac:dyDescent="0.25">
      <c r="A683" s="73"/>
      <c r="B683" s="63"/>
      <c r="C683" s="98"/>
      <c r="D683" s="125"/>
      <c r="E683" s="72"/>
      <c r="F683" s="114"/>
      <c r="G683" s="118"/>
      <c r="H683" s="113"/>
      <c r="I683" s="94"/>
      <c r="J683" s="49" t="s">
        <v>46</v>
      </c>
      <c r="K683" s="49" t="s">
        <v>241</v>
      </c>
      <c r="L683" s="7" t="s">
        <v>242</v>
      </c>
      <c r="M683" s="49" t="s">
        <v>48</v>
      </c>
      <c r="N683" s="198"/>
      <c r="O683" s="198"/>
    </row>
    <row r="684" spans="1:15" ht="15.75" x14ac:dyDescent="0.25">
      <c r="A684" s="73"/>
      <c r="B684" s="63"/>
      <c r="C684" s="95">
        <v>2</v>
      </c>
      <c r="D684" s="124"/>
      <c r="E684" s="71" t="s">
        <v>478</v>
      </c>
      <c r="F684" t="str">
        <f>"41866364"</f>
        <v>41866364</v>
      </c>
      <c r="G684" s="113"/>
      <c r="H684" s="113"/>
      <c r="I684" s="95" t="s">
        <v>476</v>
      </c>
      <c r="J684" s="49" t="s">
        <v>45</v>
      </c>
      <c r="K684" s="6" t="s">
        <v>479</v>
      </c>
      <c r="L684" s="7" t="s">
        <v>480</v>
      </c>
      <c r="M684" s="49" t="s">
        <v>95</v>
      </c>
      <c r="N684" s="201" t="s">
        <v>2052</v>
      </c>
      <c r="O684" s="201"/>
    </row>
    <row r="685" spans="1:15" ht="15.75" x14ac:dyDescent="0.25">
      <c r="A685" s="73"/>
      <c r="B685" s="63"/>
      <c r="C685" s="98"/>
      <c r="D685" s="125"/>
      <c r="E685" s="72"/>
      <c r="F685" s="114"/>
      <c r="G685" s="113"/>
      <c r="H685" s="113"/>
      <c r="I685" s="94"/>
      <c r="J685" s="49" t="s">
        <v>164</v>
      </c>
      <c r="K685" s="6" t="s">
        <v>479</v>
      </c>
      <c r="L685" s="7" t="s">
        <v>480</v>
      </c>
      <c r="M685" s="49" t="s">
        <v>95</v>
      </c>
      <c r="N685" s="202"/>
      <c r="O685" s="202"/>
    </row>
    <row r="686" spans="1:15" ht="15.75" x14ac:dyDescent="0.25">
      <c r="A686" s="73"/>
      <c r="B686" s="63"/>
      <c r="C686" s="95">
        <v>3</v>
      </c>
      <c r="D686" s="124"/>
      <c r="E686" s="71" t="s">
        <v>593</v>
      </c>
      <c r="F686" t="str">
        <f>"36805605"</f>
        <v>36805605</v>
      </c>
      <c r="G686" s="113"/>
      <c r="H686" s="113"/>
      <c r="I686" s="95" t="s">
        <v>589</v>
      </c>
      <c r="J686" s="49" t="s">
        <v>45</v>
      </c>
      <c r="K686" s="6" t="s">
        <v>594</v>
      </c>
      <c r="L686" s="7" t="s">
        <v>595</v>
      </c>
      <c r="M686" s="49" t="s">
        <v>95</v>
      </c>
      <c r="N686" s="201" t="s">
        <v>2052</v>
      </c>
      <c r="O686" s="201"/>
    </row>
    <row r="687" spans="1:15" ht="15.75" x14ac:dyDescent="0.25">
      <c r="A687" s="73"/>
      <c r="B687" s="63"/>
      <c r="C687" s="98"/>
      <c r="D687" s="125"/>
      <c r="E687" s="72"/>
      <c r="F687" s="114"/>
      <c r="G687" s="113"/>
      <c r="H687" s="113"/>
      <c r="I687" s="94"/>
      <c r="J687" s="49" t="s">
        <v>164</v>
      </c>
      <c r="K687" s="6" t="s">
        <v>596</v>
      </c>
      <c r="L687" s="7" t="s">
        <v>592</v>
      </c>
      <c r="M687" s="49" t="s">
        <v>95</v>
      </c>
      <c r="N687" s="202"/>
      <c r="O687" s="202"/>
    </row>
    <row r="688" spans="1:15" ht="15.75" x14ac:dyDescent="0.25">
      <c r="A688" s="73"/>
      <c r="B688" s="63"/>
      <c r="C688" s="95">
        <v>4</v>
      </c>
      <c r="D688" s="124"/>
      <c r="E688" s="71" t="s">
        <v>530</v>
      </c>
      <c r="F688" t="str">
        <f>"89207180"</f>
        <v>89207180</v>
      </c>
      <c r="G688" s="113"/>
      <c r="H688" s="113"/>
      <c r="I688" s="95" t="s">
        <v>531</v>
      </c>
      <c r="J688" s="49" t="s">
        <v>45</v>
      </c>
      <c r="K688" s="6" t="s">
        <v>532</v>
      </c>
      <c r="L688" s="7" t="s">
        <v>533</v>
      </c>
      <c r="M688" s="49" t="s">
        <v>48</v>
      </c>
      <c r="N688" s="201" t="s">
        <v>2052</v>
      </c>
      <c r="O688" s="201"/>
    </row>
    <row r="689" spans="1:15" ht="15.75" x14ac:dyDescent="0.25">
      <c r="A689" s="73"/>
      <c r="B689" s="63"/>
      <c r="C689" s="98"/>
      <c r="D689" s="125"/>
      <c r="E689" s="72"/>
      <c r="F689" s="114"/>
      <c r="G689" s="113"/>
      <c r="H689" s="113"/>
      <c r="I689" s="94"/>
      <c r="J689" s="49" t="s">
        <v>164</v>
      </c>
      <c r="K689" s="6" t="s">
        <v>534</v>
      </c>
      <c r="L689" s="7" t="s">
        <v>535</v>
      </c>
      <c r="M689" s="49" t="s">
        <v>48</v>
      </c>
      <c r="N689" s="202"/>
      <c r="O689" s="202"/>
    </row>
    <row r="690" spans="1:15" ht="15.75" x14ac:dyDescent="0.25">
      <c r="A690" s="73"/>
      <c r="B690" s="63"/>
      <c r="C690" s="71">
        <v>5</v>
      </c>
      <c r="D690" s="113"/>
      <c r="E690" s="71" t="s">
        <v>230</v>
      </c>
      <c r="F690" t="str">
        <f>"90236448"</f>
        <v>90236448</v>
      </c>
      <c r="G690" s="113"/>
      <c r="H690" s="113"/>
      <c r="I690" s="95" t="s">
        <v>229</v>
      </c>
      <c r="J690" s="49" t="s">
        <v>45</v>
      </c>
      <c r="K690" s="6" t="s">
        <v>234</v>
      </c>
      <c r="L690" s="7" t="s">
        <v>235</v>
      </c>
      <c r="M690" s="49" t="s">
        <v>48</v>
      </c>
      <c r="N690" s="182" t="s">
        <v>2052</v>
      </c>
      <c r="O690" s="182"/>
    </row>
    <row r="691" spans="1:15" ht="15.75" x14ac:dyDescent="0.25">
      <c r="A691" s="73"/>
      <c r="B691" s="63"/>
      <c r="C691" s="72"/>
      <c r="D691" s="114"/>
      <c r="E691" s="72"/>
      <c r="F691" s="114"/>
      <c r="G691" s="113"/>
      <c r="H691" s="113"/>
      <c r="I691" s="94"/>
      <c r="J691" s="49" t="s">
        <v>46</v>
      </c>
      <c r="K691" s="10" t="s">
        <v>234</v>
      </c>
      <c r="L691" s="7" t="s">
        <v>49</v>
      </c>
      <c r="M691" s="49" t="s">
        <v>48</v>
      </c>
      <c r="N691" s="182"/>
      <c r="O691" s="182"/>
    </row>
    <row r="692" spans="1:15" ht="15.75" x14ac:dyDescent="0.25">
      <c r="A692" s="73"/>
      <c r="B692" s="63"/>
      <c r="C692" s="71">
        <v>5</v>
      </c>
      <c r="D692" s="113"/>
      <c r="E692" s="71" t="s">
        <v>206</v>
      </c>
      <c r="F692" t="str">
        <f>"63021348"</f>
        <v>63021348</v>
      </c>
      <c r="G692" s="113"/>
      <c r="H692" s="113"/>
      <c r="I692" s="95" t="s">
        <v>205</v>
      </c>
      <c r="J692" s="49" t="s">
        <v>45</v>
      </c>
      <c r="K692" s="6" t="s">
        <v>207</v>
      </c>
      <c r="L692" s="7" t="s">
        <v>208</v>
      </c>
      <c r="M692" s="49" t="s">
        <v>48</v>
      </c>
      <c r="N692" s="182" t="s">
        <v>2052</v>
      </c>
      <c r="O692" s="182"/>
    </row>
    <row r="693" spans="1:15" ht="15.75" x14ac:dyDescent="0.25">
      <c r="A693" s="72"/>
      <c r="B693" s="129"/>
      <c r="C693" s="72"/>
      <c r="D693" s="114"/>
      <c r="E693" s="72"/>
      <c r="F693" s="114"/>
      <c r="G693" s="145"/>
      <c r="H693" s="113"/>
      <c r="I693" s="94"/>
      <c r="J693" s="49" t="s">
        <v>150</v>
      </c>
      <c r="K693" s="10" t="s">
        <v>209</v>
      </c>
      <c r="L693" s="7" t="s">
        <v>210</v>
      </c>
      <c r="M693" s="49" t="s">
        <v>48</v>
      </c>
      <c r="N693" s="182"/>
      <c r="O693" s="182"/>
    </row>
    <row r="694" spans="1:15" ht="30" x14ac:dyDescent="0.2">
      <c r="A694" s="96" t="s">
        <v>17</v>
      </c>
      <c r="B694" s="60"/>
      <c r="C694" s="71">
        <v>1</v>
      </c>
      <c r="D694" s="113"/>
      <c r="E694" s="71" t="s">
        <v>603</v>
      </c>
      <c r="F694" s="113"/>
      <c r="G694" s="145"/>
      <c r="H694" s="113"/>
      <c r="I694" s="95" t="s">
        <v>604</v>
      </c>
      <c r="J694" s="49" t="s">
        <v>45</v>
      </c>
      <c r="K694" s="6" t="s">
        <v>605</v>
      </c>
      <c r="L694" s="7" t="s">
        <v>606</v>
      </c>
      <c r="M694" s="49" t="s">
        <v>48</v>
      </c>
      <c r="N694" s="188" t="s">
        <v>2052</v>
      </c>
      <c r="O694" s="188"/>
    </row>
    <row r="695" spans="1:15" ht="15.75" x14ac:dyDescent="0.25">
      <c r="A695" s="108"/>
      <c r="B695" s="66"/>
      <c r="C695" s="72"/>
      <c r="D695" s="114"/>
      <c r="E695" s="72"/>
      <c r="F695" s="114"/>
      <c r="G695" s="145"/>
      <c r="H695" s="113"/>
      <c r="I695" s="94"/>
      <c r="J695" s="49" t="s">
        <v>522</v>
      </c>
      <c r="K695" s="10" t="s">
        <v>607</v>
      </c>
      <c r="L695" s="7" t="s">
        <v>608</v>
      </c>
      <c r="M695" s="49" t="s">
        <v>48</v>
      </c>
      <c r="N695" s="188"/>
      <c r="O695" s="188"/>
    </row>
    <row r="696" spans="1:15" ht="15.75" x14ac:dyDescent="0.25">
      <c r="A696" s="108"/>
      <c r="B696" s="66"/>
      <c r="C696" s="71">
        <v>2</v>
      </c>
      <c r="D696" s="113"/>
      <c r="E696" s="71" t="s">
        <v>218</v>
      </c>
      <c r="F696" t="str">
        <f>"75132430"</f>
        <v>75132430</v>
      </c>
      <c r="G696" s="145"/>
      <c r="H696" s="113"/>
      <c r="I696" s="95" t="s">
        <v>219</v>
      </c>
      <c r="J696" s="49" t="s">
        <v>45</v>
      </c>
      <c r="K696" s="6" t="s">
        <v>220</v>
      </c>
      <c r="L696" s="7" t="s">
        <v>221</v>
      </c>
      <c r="M696" s="49" t="s">
        <v>48</v>
      </c>
      <c r="N696" s="188" t="s">
        <v>2052</v>
      </c>
      <c r="O696" s="182"/>
    </row>
    <row r="697" spans="1:15" ht="15.75" x14ac:dyDescent="0.25">
      <c r="A697" s="108"/>
      <c r="B697" s="66"/>
      <c r="C697" s="72"/>
      <c r="D697" s="114"/>
      <c r="E697" s="72"/>
      <c r="F697" s="114"/>
      <c r="G697" s="145"/>
      <c r="H697" s="113"/>
      <c r="I697" s="94"/>
      <c r="J697" s="49" t="s">
        <v>194</v>
      </c>
      <c r="K697" s="6" t="s">
        <v>249</v>
      </c>
      <c r="L697" s="7" t="s">
        <v>250</v>
      </c>
      <c r="M697" s="49" t="s">
        <v>108</v>
      </c>
      <c r="N697" s="188"/>
      <c r="O697" s="182"/>
    </row>
    <row r="698" spans="1:15" ht="15.75" x14ac:dyDescent="0.25">
      <c r="A698" s="108"/>
      <c r="B698" s="66"/>
      <c r="C698" s="95">
        <v>3</v>
      </c>
      <c r="D698" s="124"/>
      <c r="E698" s="71" t="s">
        <v>336</v>
      </c>
      <c r="F698" t="str">
        <f>"44625140"</f>
        <v>44625140</v>
      </c>
      <c r="G698" s="145"/>
      <c r="H698" s="113"/>
      <c r="I698" s="95" t="s">
        <v>337</v>
      </c>
      <c r="J698" s="49" t="s">
        <v>45</v>
      </c>
      <c r="K698" s="6" t="s">
        <v>338</v>
      </c>
      <c r="L698" s="7" t="s">
        <v>339</v>
      </c>
      <c r="M698" s="49" t="s">
        <v>48</v>
      </c>
      <c r="N698" s="188" t="s">
        <v>2052</v>
      </c>
      <c r="O698" s="188"/>
    </row>
    <row r="699" spans="1:15" ht="15.75" x14ac:dyDescent="0.25">
      <c r="A699" s="108"/>
      <c r="B699" s="66"/>
      <c r="C699" s="98"/>
      <c r="D699" s="125"/>
      <c r="E699" s="72"/>
      <c r="F699" s="114"/>
      <c r="G699" s="145"/>
      <c r="H699" s="113"/>
      <c r="I699" s="94"/>
      <c r="J699" s="49" t="s">
        <v>164</v>
      </c>
      <c r="K699" s="6" t="s">
        <v>340</v>
      </c>
      <c r="L699" s="7" t="s">
        <v>341</v>
      </c>
      <c r="M699" s="49" t="s">
        <v>48</v>
      </c>
      <c r="N699" s="188"/>
      <c r="O699" s="188"/>
    </row>
    <row r="700" spans="1:15" ht="15.75" x14ac:dyDescent="0.25">
      <c r="A700" s="108"/>
      <c r="B700" s="66"/>
      <c r="C700" s="95">
        <v>4</v>
      </c>
      <c r="D700" s="124"/>
      <c r="E700" s="71" t="s">
        <v>408</v>
      </c>
      <c r="F700" t="str">
        <f>"15239822"</f>
        <v>15239822</v>
      </c>
      <c r="G700" s="145"/>
      <c r="H700" s="113"/>
      <c r="I700" s="95" t="s">
        <v>409</v>
      </c>
      <c r="J700" s="49" t="s">
        <v>45</v>
      </c>
      <c r="K700" s="49" t="s">
        <v>410</v>
      </c>
      <c r="L700" s="7" t="s">
        <v>291</v>
      </c>
      <c r="M700" s="49" t="s">
        <v>180</v>
      </c>
      <c r="N700" s="188" t="s">
        <v>2052</v>
      </c>
      <c r="O700" s="188"/>
    </row>
    <row r="701" spans="1:15" ht="15.75" x14ac:dyDescent="0.25">
      <c r="A701" s="108"/>
      <c r="B701" s="66"/>
      <c r="C701" s="98"/>
      <c r="D701" s="125"/>
      <c r="E701" s="72"/>
      <c r="F701" s="114"/>
      <c r="G701" s="145"/>
      <c r="H701" s="113"/>
      <c r="I701" s="94"/>
      <c r="J701" s="49" t="s">
        <v>164</v>
      </c>
      <c r="K701" s="49" t="s">
        <v>410</v>
      </c>
      <c r="L701" s="7" t="s">
        <v>411</v>
      </c>
      <c r="M701" s="49" t="s">
        <v>180</v>
      </c>
      <c r="N701" s="188"/>
      <c r="O701" s="188"/>
    </row>
    <row r="702" spans="1:15" ht="15.75" x14ac:dyDescent="0.25">
      <c r="A702" s="108"/>
      <c r="B702" s="66"/>
      <c r="C702" s="95">
        <v>5</v>
      </c>
      <c r="D702" s="124"/>
      <c r="E702" s="71" t="s">
        <v>412</v>
      </c>
      <c r="F702" t="str">
        <f>"46801135"</f>
        <v>46801135</v>
      </c>
      <c r="G702" s="145"/>
      <c r="H702" s="113"/>
      <c r="I702" s="95" t="s">
        <v>413</v>
      </c>
      <c r="J702" s="49" t="s">
        <v>45</v>
      </c>
      <c r="K702" s="6" t="s">
        <v>414</v>
      </c>
      <c r="L702" s="7" t="s">
        <v>415</v>
      </c>
      <c r="M702" s="49" t="s">
        <v>48</v>
      </c>
      <c r="N702" s="188" t="s">
        <v>2052</v>
      </c>
      <c r="O702" s="188"/>
    </row>
    <row r="703" spans="1:15" ht="15.75" x14ac:dyDescent="0.25">
      <c r="A703" s="108"/>
      <c r="B703" s="66"/>
      <c r="C703" s="98"/>
      <c r="D703" s="125"/>
      <c r="E703" s="72"/>
      <c r="F703" s="114"/>
      <c r="G703" s="145"/>
      <c r="H703" s="113"/>
      <c r="I703" s="94"/>
      <c r="J703" s="49" t="s">
        <v>263</v>
      </c>
      <c r="K703" s="6" t="s">
        <v>416</v>
      </c>
      <c r="L703" s="7" t="s">
        <v>417</v>
      </c>
      <c r="M703" s="49" t="s">
        <v>48</v>
      </c>
      <c r="N703" s="188"/>
      <c r="O703" s="188"/>
    </row>
    <row r="704" spans="1:15" ht="15.75" x14ac:dyDescent="0.25">
      <c r="A704" s="108"/>
      <c r="B704" s="66"/>
      <c r="C704" s="95">
        <v>6</v>
      </c>
      <c r="D704" s="124"/>
      <c r="E704" s="71" t="s">
        <v>443</v>
      </c>
      <c r="F704" t="str">
        <f>"69572288"</f>
        <v>69572288</v>
      </c>
      <c r="G704" s="145"/>
      <c r="H704" s="113"/>
      <c r="I704" s="95" t="s">
        <v>444</v>
      </c>
      <c r="J704" s="49" t="s">
        <v>45</v>
      </c>
      <c r="K704" s="49" t="s">
        <v>445</v>
      </c>
      <c r="L704" s="7" t="s">
        <v>446</v>
      </c>
      <c r="M704" s="49" t="s">
        <v>239</v>
      </c>
      <c r="N704" s="182" t="s">
        <v>2052</v>
      </c>
      <c r="O704" s="188"/>
    </row>
    <row r="705" spans="1:15" ht="15.75" x14ac:dyDescent="0.25">
      <c r="A705" s="108"/>
      <c r="B705" s="66"/>
      <c r="C705" s="103"/>
      <c r="D705" s="65"/>
      <c r="E705" s="73"/>
      <c r="F705" s="118"/>
      <c r="G705" s="145"/>
      <c r="H705" s="113"/>
      <c r="I705" s="104"/>
      <c r="J705" s="49" t="s">
        <v>164</v>
      </c>
      <c r="K705" s="49" t="s">
        <v>445</v>
      </c>
      <c r="L705" s="7" t="s">
        <v>446</v>
      </c>
      <c r="M705" s="49" t="s">
        <v>239</v>
      </c>
      <c r="N705" s="182"/>
      <c r="O705" s="188"/>
    </row>
    <row r="706" spans="1:15" ht="15.75" x14ac:dyDescent="0.25">
      <c r="A706" s="97"/>
      <c r="B706" s="61"/>
      <c r="C706" s="98"/>
      <c r="D706" s="125"/>
      <c r="E706" s="72"/>
      <c r="F706" s="114"/>
      <c r="G706" s="145"/>
      <c r="H706" s="113"/>
      <c r="I706" s="94"/>
      <c r="J706" s="49" t="s">
        <v>263</v>
      </c>
      <c r="K706" s="49" t="s">
        <v>445</v>
      </c>
      <c r="L706" s="7" t="s">
        <v>446</v>
      </c>
      <c r="M706" s="49" t="s">
        <v>239</v>
      </c>
      <c r="N706" s="182"/>
      <c r="O706" s="188"/>
    </row>
    <row r="707" spans="1:15" ht="30" x14ac:dyDescent="0.25">
      <c r="A707" s="71" t="s">
        <v>22</v>
      </c>
      <c r="B707" s="71"/>
      <c r="C707" s="95">
        <v>1</v>
      </c>
      <c r="D707" s="124"/>
      <c r="E707" s="71" t="s">
        <v>404</v>
      </c>
      <c r="F707" t="str">
        <f>"78656674"</f>
        <v>78656674</v>
      </c>
      <c r="G707" s="145"/>
      <c r="H707" s="113"/>
      <c r="I707" s="95" t="s">
        <v>397</v>
      </c>
      <c r="J707" s="49" t="s">
        <v>45</v>
      </c>
      <c r="K707" s="6" t="s">
        <v>405</v>
      </c>
      <c r="L707" s="7" t="s">
        <v>406</v>
      </c>
      <c r="M707" s="49" t="s">
        <v>48</v>
      </c>
      <c r="N707" s="182" t="s">
        <v>2052</v>
      </c>
      <c r="O707" s="182"/>
    </row>
    <row r="708" spans="1:15" ht="15.75" x14ac:dyDescent="0.25">
      <c r="A708" s="73"/>
      <c r="B708" s="73"/>
      <c r="C708" s="98"/>
      <c r="D708" s="125"/>
      <c r="E708" s="72"/>
      <c r="F708" s="114"/>
      <c r="G708" s="145"/>
      <c r="H708" s="113"/>
      <c r="I708" s="94"/>
      <c r="J708" s="49" t="s">
        <v>164</v>
      </c>
      <c r="K708" s="6" t="s">
        <v>405</v>
      </c>
      <c r="L708" s="7" t="s">
        <v>407</v>
      </c>
      <c r="M708" s="49" t="s">
        <v>180</v>
      </c>
      <c r="N708" s="182"/>
      <c r="O708" s="182"/>
    </row>
    <row r="709" spans="1:15" ht="15.75" x14ac:dyDescent="0.25">
      <c r="A709" s="73"/>
      <c r="B709" s="73"/>
      <c r="C709" s="95">
        <v>2</v>
      </c>
      <c r="D709" s="124"/>
      <c r="E709" s="71" t="s">
        <v>583</v>
      </c>
      <c r="F709" t="str">
        <f>"03574336"</f>
        <v>03574336</v>
      </c>
      <c r="G709" s="145"/>
      <c r="H709" s="113"/>
      <c r="I709" s="95" t="s">
        <v>584</v>
      </c>
      <c r="J709" s="49" t="s">
        <v>45</v>
      </c>
      <c r="K709" s="49">
        <v>50630</v>
      </c>
      <c r="L709" s="7" t="s">
        <v>427</v>
      </c>
      <c r="M709" s="49" t="s">
        <v>48</v>
      </c>
      <c r="N709" s="182" t="s">
        <v>2052</v>
      </c>
      <c r="O709" s="182"/>
    </row>
    <row r="710" spans="1:15" ht="15.75" x14ac:dyDescent="0.25">
      <c r="A710" s="73"/>
      <c r="B710" s="73"/>
      <c r="C710" s="98"/>
      <c r="D710" s="125"/>
      <c r="E710" s="72"/>
      <c r="F710"/>
      <c r="G710" s="145"/>
      <c r="H710" s="113"/>
      <c r="I710" s="94"/>
      <c r="J710" s="49" t="s">
        <v>343</v>
      </c>
      <c r="K710" s="49" t="s">
        <v>585</v>
      </c>
      <c r="L710" s="7" t="s">
        <v>586</v>
      </c>
      <c r="M710" s="49" t="s">
        <v>48</v>
      </c>
      <c r="N710" s="182"/>
      <c r="O710" s="182"/>
    </row>
    <row r="711" spans="1:15" ht="15.75" x14ac:dyDescent="0.25">
      <c r="A711" s="73"/>
      <c r="B711" s="73"/>
      <c r="C711" s="71">
        <v>3</v>
      </c>
      <c r="D711" s="113"/>
      <c r="E711" s="71" t="s">
        <v>598</v>
      </c>
      <c r="F711" t="str">
        <f>"50269798"</f>
        <v>50269798</v>
      </c>
      <c r="G711" s="146"/>
      <c r="H711" s="113"/>
      <c r="I711" s="95" t="s">
        <v>597</v>
      </c>
      <c r="J711" s="49" t="s">
        <v>45</v>
      </c>
      <c r="K711" s="49" t="s">
        <v>599</v>
      </c>
      <c r="L711" s="7" t="s">
        <v>600</v>
      </c>
      <c r="M711" s="49" t="s">
        <v>48</v>
      </c>
      <c r="N711" s="182" t="s">
        <v>2052</v>
      </c>
      <c r="O711" s="196"/>
    </row>
    <row r="712" spans="1:15" ht="15.75" x14ac:dyDescent="0.25">
      <c r="A712" s="73"/>
      <c r="B712" s="73"/>
      <c r="C712" s="72"/>
      <c r="D712" s="114"/>
      <c r="E712" s="72"/>
      <c r="F712"/>
      <c r="G712" s="146"/>
      <c r="H712" s="113"/>
      <c r="I712" s="94"/>
      <c r="J712" s="49" t="s">
        <v>343</v>
      </c>
      <c r="K712" s="49" t="s">
        <v>601</v>
      </c>
      <c r="L712" s="7" t="s">
        <v>602</v>
      </c>
      <c r="M712" s="49" t="s">
        <v>48</v>
      </c>
      <c r="N712" s="182"/>
      <c r="O712" s="198"/>
    </row>
    <row r="713" spans="1:15" ht="15.75" x14ac:dyDescent="0.25">
      <c r="A713" s="73"/>
      <c r="B713" s="73"/>
      <c r="C713" s="71">
        <v>4</v>
      </c>
      <c r="D713" s="113"/>
      <c r="E713" s="71" t="s">
        <v>1602</v>
      </c>
      <c r="F713" t="str">
        <f>"53582582"</f>
        <v>53582582</v>
      </c>
      <c r="G713" s="146"/>
      <c r="H713" s="113"/>
      <c r="I713" s="90" t="s">
        <v>1603</v>
      </c>
      <c r="J713" s="49" t="s">
        <v>45</v>
      </c>
      <c r="K713" s="49" t="s">
        <v>1604</v>
      </c>
      <c r="L713" s="10" t="s">
        <v>1605</v>
      </c>
      <c r="M713" s="49" t="s">
        <v>1367</v>
      </c>
      <c r="N713" s="182" t="s">
        <v>2052</v>
      </c>
      <c r="O713" s="182"/>
    </row>
    <row r="714" spans="1:15" ht="15.75" x14ac:dyDescent="0.25">
      <c r="A714" s="72"/>
      <c r="B714" s="72"/>
      <c r="C714" s="72"/>
      <c r="D714" s="114"/>
      <c r="E714" s="72"/>
      <c r="F714" s="114"/>
      <c r="G714" s="146"/>
      <c r="H714" s="113"/>
      <c r="I714" s="94"/>
      <c r="J714" s="49" t="s">
        <v>164</v>
      </c>
      <c r="K714" s="224" t="s">
        <v>109</v>
      </c>
      <c r="L714" s="225"/>
      <c r="M714" s="49" t="s">
        <v>1367</v>
      </c>
      <c r="N714" s="182"/>
      <c r="O714" s="182"/>
    </row>
    <row r="715" spans="1:15" ht="15.75" x14ac:dyDescent="0.25">
      <c r="A715" s="71" t="s">
        <v>21</v>
      </c>
      <c r="B715" s="128"/>
      <c r="C715" s="71">
        <v>1</v>
      </c>
      <c r="D715" s="113"/>
      <c r="E715" s="71" t="s">
        <v>934</v>
      </c>
      <c r="F715" t="str">
        <f>"97218218"</f>
        <v>97218218</v>
      </c>
      <c r="G715" s="146"/>
      <c r="H715" s="113"/>
      <c r="I715" s="95" t="s">
        <v>935</v>
      </c>
      <c r="J715" s="49" t="s">
        <v>45</v>
      </c>
      <c r="K715" s="6" t="s">
        <v>936</v>
      </c>
      <c r="L715" s="7" t="s">
        <v>937</v>
      </c>
      <c r="M715" s="49" t="s">
        <v>48</v>
      </c>
      <c r="N715" s="188" t="s">
        <v>2052</v>
      </c>
      <c r="O715" s="188"/>
    </row>
    <row r="716" spans="1:15" ht="15.75" x14ac:dyDescent="0.25">
      <c r="A716" s="73"/>
      <c r="B716" s="63"/>
      <c r="C716" s="72"/>
      <c r="D716" s="114"/>
      <c r="E716" s="72"/>
      <c r="F716" s="114"/>
      <c r="G716" s="146"/>
      <c r="H716" s="113"/>
      <c r="I716" s="94"/>
      <c r="J716" s="49" t="s">
        <v>164</v>
      </c>
      <c r="K716" s="49" t="s">
        <v>938</v>
      </c>
      <c r="L716" s="7" t="s">
        <v>613</v>
      </c>
      <c r="M716" s="49" t="s">
        <v>48</v>
      </c>
      <c r="N716" s="188"/>
      <c r="O716" s="188"/>
    </row>
    <row r="717" spans="1:15" ht="15.75" x14ac:dyDescent="0.25">
      <c r="A717" s="73"/>
      <c r="B717" s="63"/>
      <c r="C717" s="71">
        <v>2</v>
      </c>
      <c r="D717" s="113"/>
      <c r="E717" s="71" t="s">
        <v>1375</v>
      </c>
      <c r="F717" t="str">
        <f>"92049248"</f>
        <v>92049248</v>
      </c>
      <c r="G717" s="146"/>
      <c r="H717" s="113"/>
      <c r="I717" s="90" t="s">
        <v>1376</v>
      </c>
      <c r="J717" s="49" t="s">
        <v>45</v>
      </c>
      <c r="K717" s="49" t="s">
        <v>1377</v>
      </c>
      <c r="L717" s="10" t="s">
        <v>1378</v>
      </c>
      <c r="M717" s="49" t="s">
        <v>51</v>
      </c>
      <c r="N717" s="188" t="s">
        <v>2052</v>
      </c>
      <c r="O717" s="188"/>
    </row>
    <row r="718" spans="1:15" ht="15.75" x14ac:dyDescent="0.25">
      <c r="A718" s="73"/>
      <c r="B718" s="63"/>
      <c r="C718" s="72"/>
      <c r="D718" s="114"/>
      <c r="E718" s="72"/>
      <c r="F718" s="114"/>
      <c r="G718" s="146"/>
      <c r="H718" s="113"/>
      <c r="I718" s="94"/>
      <c r="J718" s="49" t="s">
        <v>164</v>
      </c>
      <c r="K718" s="7" t="s">
        <v>1379</v>
      </c>
      <c r="L718" s="10" t="s">
        <v>958</v>
      </c>
      <c r="M718" s="49" t="s">
        <v>51</v>
      </c>
      <c r="N718" s="188"/>
      <c r="O718" s="188"/>
    </row>
    <row r="719" spans="1:15" x14ac:dyDescent="0.2">
      <c r="A719" s="73"/>
      <c r="B719" s="63"/>
      <c r="C719" s="71">
        <v>3</v>
      </c>
      <c r="D719" s="113"/>
      <c r="E719" s="71"/>
      <c r="F719" s="113"/>
      <c r="G719" s="146"/>
      <c r="H719" s="113"/>
      <c r="I719" s="90"/>
      <c r="J719" s="49"/>
      <c r="K719" s="7"/>
      <c r="L719" s="24"/>
      <c r="M719" s="49"/>
      <c r="N719" s="182"/>
      <c r="O719" s="112"/>
    </row>
    <row r="720" spans="1:15" ht="15.75" x14ac:dyDescent="0.25">
      <c r="A720" s="73"/>
      <c r="B720" s="63"/>
      <c r="C720" s="72"/>
      <c r="D720" s="114"/>
      <c r="E720" s="72"/>
      <c r="F720" s="114"/>
      <c r="G720" s="131"/>
      <c r="H720" s="113"/>
      <c r="I720" s="94"/>
      <c r="J720" s="49"/>
      <c r="K720" s="7"/>
      <c r="L720" s="10"/>
      <c r="M720" s="49"/>
      <c r="N720" s="182"/>
      <c r="O720" s="112"/>
    </row>
    <row r="721" spans="1:15" ht="15.75" x14ac:dyDescent="0.2">
      <c r="A721" s="73"/>
      <c r="B721" s="63"/>
      <c r="C721" s="71">
        <v>4</v>
      </c>
      <c r="D721" s="113"/>
      <c r="E721" s="71"/>
      <c r="F721" s="113"/>
      <c r="G721" s="132"/>
      <c r="H721" s="113"/>
      <c r="I721" s="95"/>
      <c r="J721" s="49"/>
      <c r="K721" s="10"/>
      <c r="L721" s="40"/>
      <c r="M721" s="49"/>
      <c r="N721" s="182"/>
      <c r="O721" s="188"/>
    </row>
    <row r="722" spans="1:15" ht="15.75" x14ac:dyDescent="0.25">
      <c r="A722" s="72"/>
      <c r="B722" s="129"/>
      <c r="C722" s="72"/>
      <c r="D722" s="114"/>
      <c r="E722" s="72"/>
      <c r="F722" s="114"/>
      <c r="G722" s="113"/>
      <c r="H722" s="113"/>
      <c r="I722" s="94"/>
      <c r="J722" s="49"/>
      <c r="K722" s="222"/>
      <c r="L722" s="223"/>
      <c r="M722" s="49"/>
      <c r="N722" s="182"/>
      <c r="O722" s="188"/>
    </row>
    <row r="723" spans="1:15" ht="15.75" x14ac:dyDescent="0.25">
      <c r="A723" s="71" t="s">
        <v>519</v>
      </c>
      <c r="B723" s="113"/>
      <c r="C723" s="112">
        <v>1</v>
      </c>
      <c r="D723" s="112"/>
      <c r="E723" s="11" t="s">
        <v>654</v>
      </c>
      <c r="F723" t="str">
        <f>"43282244"</f>
        <v>43282244</v>
      </c>
      <c r="G723" s="150"/>
      <c r="H723" s="150"/>
      <c r="I723" s="120" t="s">
        <v>653</v>
      </c>
      <c r="J723" s="16" t="s">
        <v>45</v>
      </c>
      <c r="K723" s="16" t="s">
        <v>659</v>
      </c>
      <c r="L723" s="120"/>
      <c r="M723" s="16" t="s">
        <v>47</v>
      </c>
      <c r="N723" s="120" t="s">
        <v>2052</v>
      </c>
      <c r="O723" s="120"/>
    </row>
    <row r="724" spans="1:15" ht="15.75" x14ac:dyDescent="0.25">
      <c r="A724" s="73"/>
      <c r="B724" s="118"/>
      <c r="C724" s="112">
        <v>2</v>
      </c>
      <c r="D724" s="112"/>
      <c r="E724" s="11" t="s">
        <v>655</v>
      </c>
      <c r="F724" t="str">
        <f>"06613654"</f>
        <v>06613654</v>
      </c>
      <c r="G724" s="150"/>
      <c r="H724" s="150"/>
      <c r="I724" s="120" t="s">
        <v>656</v>
      </c>
      <c r="J724" s="16" t="s">
        <v>45</v>
      </c>
      <c r="K724" s="16" t="s">
        <v>660</v>
      </c>
      <c r="L724" s="120"/>
      <c r="M724" s="16" t="s">
        <v>657</v>
      </c>
      <c r="N724" s="120" t="s">
        <v>2052</v>
      </c>
      <c r="O724" s="120"/>
    </row>
    <row r="725" spans="1:15" ht="15.75" x14ac:dyDescent="0.25">
      <c r="A725" s="73"/>
      <c r="B725" s="118"/>
      <c r="C725" s="112">
        <v>3</v>
      </c>
      <c r="D725" s="112"/>
      <c r="E725" s="11" t="s">
        <v>847</v>
      </c>
      <c r="F725" t="str">
        <f>"21561558"</f>
        <v>21561558</v>
      </c>
      <c r="G725" s="150"/>
      <c r="H725" s="150"/>
      <c r="I725" s="120" t="s">
        <v>909</v>
      </c>
      <c r="J725" s="16" t="s">
        <v>45</v>
      </c>
      <c r="K725" s="16" t="s">
        <v>848</v>
      </c>
      <c r="L725" s="120" t="s">
        <v>849</v>
      </c>
      <c r="M725" s="16" t="s">
        <v>175</v>
      </c>
      <c r="N725" s="120" t="s">
        <v>2052</v>
      </c>
      <c r="O725" s="120"/>
    </row>
    <row r="726" spans="1:15" ht="15.75" x14ac:dyDescent="0.25">
      <c r="A726" s="73"/>
      <c r="B726" s="118"/>
      <c r="C726" s="112">
        <v>4</v>
      </c>
      <c r="D726" s="112"/>
      <c r="E726" s="11" t="s">
        <v>855</v>
      </c>
      <c r="F726" t="str">
        <f>"16206606"</f>
        <v>16206606</v>
      </c>
      <c r="G726" s="150"/>
      <c r="H726" s="150"/>
      <c r="I726" s="120" t="s">
        <v>909</v>
      </c>
      <c r="J726" s="16" t="s">
        <v>45</v>
      </c>
      <c r="K726" s="30" t="s">
        <v>856</v>
      </c>
      <c r="L726" s="120" t="s">
        <v>857</v>
      </c>
      <c r="M726" s="16" t="s">
        <v>239</v>
      </c>
      <c r="N726" s="120" t="s">
        <v>2052</v>
      </c>
      <c r="O726" s="120"/>
    </row>
    <row r="727" spans="1:15" ht="15.75" x14ac:dyDescent="0.25">
      <c r="A727" s="73"/>
      <c r="B727" s="118"/>
      <c r="C727" s="112">
        <v>5</v>
      </c>
      <c r="D727" s="112"/>
      <c r="E727" s="11" t="s">
        <v>903</v>
      </c>
      <c r="F727" t="str">
        <f>"96761098"</f>
        <v>96761098</v>
      </c>
      <c r="G727" s="150"/>
      <c r="H727" s="150"/>
      <c r="I727" s="120" t="s">
        <v>823</v>
      </c>
      <c r="J727" s="16" t="s">
        <v>45</v>
      </c>
      <c r="K727" s="30" t="s">
        <v>858</v>
      </c>
      <c r="L727" s="120" t="s">
        <v>859</v>
      </c>
      <c r="M727" s="16" t="s">
        <v>47</v>
      </c>
      <c r="N727" s="120" t="s">
        <v>2052</v>
      </c>
      <c r="O727" s="120"/>
    </row>
    <row r="728" spans="1:15" ht="15.75" x14ac:dyDescent="0.25">
      <c r="A728" s="73"/>
      <c r="B728" s="118"/>
      <c r="C728" s="112">
        <v>6</v>
      </c>
      <c r="D728" s="112"/>
      <c r="E728" s="11" t="s">
        <v>893</v>
      </c>
      <c r="F728" t="str">
        <f>"05328135"</f>
        <v>05328135</v>
      </c>
      <c r="G728" s="150"/>
      <c r="H728" s="150"/>
      <c r="I728" s="120" t="s">
        <v>908</v>
      </c>
      <c r="J728" s="16" t="s">
        <v>45</v>
      </c>
      <c r="K728" s="16" t="s">
        <v>891</v>
      </c>
      <c r="L728" s="120" t="s">
        <v>892</v>
      </c>
      <c r="M728" s="16" t="s">
        <v>47</v>
      </c>
      <c r="N728" s="120" t="s">
        <v>2052</v>
      </c>
      <c r="O728" s="120"/>
    </row>
    <row r="729" spans="1:15" ht="15.75" x14ac:dyDescent="0.25">
      <c r="A729" s="73"/>
      <c r="B729" s="118"/>
      <c r="C729" s="112">
        <v>7</v>
      </c>
      <c r="D729" s="112"/>
      <c r="E729" s="11" t="s">
        <v>863</v>
      </c>
      <c r="F729" t="str">
        <f>"69952998"</f>
        <v>69952998</v>
      </c>
      <c r="G729" s="150"/>
      <c r="H729" s="150"/>
      <c r="I729" s="120" t="s">
        <v>914</v>
      </c>
      <c r="J729" s="16" t="s">
        <v>45</v>
      </c>
      <c r="K729" s="16" t="s">
        <v>864</v>
      </c>
      <c r="L729" s="120" t="s">
        <v>865</v>
      </c>
      <c r="M729" s="16" t="s">
        <v>819</v>
      </c>
      <c r="N729" s="120" t="s">
        <v>2052</v>
      </c>
      <c r="O729" s="120"/>
    </row>
    <row r="730" spans="1:15" ht="15.75" x14ac:dyDescent="0.25">
      <c r="A730" s="73"/>
      <c r="B730" s="118"/>
      <c r="C730" s="112">
        <v>8</v>
      </c>
      <c r="D730" s="112"/>
      <c r="E730" s="11" t="s">
        <v>841</v>
      </c>
      <c r="F730" t="str">
        <f>"65900929"</f>
        <v>65900929</v>
      </c>
      <c r="G730" s="150"/>
      <c r="H730" s="150"/>
      <c r="I730" s="120" t="s">
        <v>928</v>
      </c>
      <c r="J730" s="16" t="s">
        <v>45</v>
      </c>
      <c r="K730" s="30" t="s">
        <v>842</v>
      </c>
      <c r="L730" s="120" t="s">
        <v>843</v>
      </c>
      <c r="M730" s="16" t="s">
        <v>545</v>
      </c>
      <c r="N730" s="120" t="s">
        <v>2052</v>
      </c>
      <c r="O730" s="120"/>
    </row>
    <row r="731" spans="1:15" ht="15.75" x14ac:dyDescent="0.25">
      <c r="A731" s="73"/>
      <c r="B731" s="118"/>
      <c r="C731" s="112">
        <v>9</v>
      </c>
      <c r="D731" s="112"/>
      <c r="E731" s="11" t="s">
        <v>844</v>
      </c>
      <c r="F731" t="str">
        <f>"93939027"</f>
        <v>93939027</v>
      </c>
      <c r="G731" s="150"/>
      <c r="H731" s="150"/>
      <c r="I731" s="120" t="s">
        <v>931</v>
      </c>
      <c r="J731" s="16" t="s">
        <v>45</v>
      </c>
      <c r="K731" s="30" t="s">
        <v>845</v>
      </c>
      <c r="L731" s="120" t="s">
        <v>846</v>
      </c>
      <c r="M731" s="16" t="s">
        <v>447</v>
      </c>
      <c r="N731" s="120" t="s">
        <v>2052</v>
      </c>
      <c r="O731" s="120"/>
    </row>
    <row r="732" spans="1:15" ht="15.75" x14ac:dyDescent="0.25">
      <c r="A732" s="73"/>
      <c r="B732" s="118"/>
      <c r="C732" s="112">
        <v>10</v>
      </c>
      <c r="D732" s="112"/>
      <c r="E732" s="11" t="s">
        <v>866</v>
      </c>
      <c r="F732" t="str">
        <f>"87011279"</f>
        <v>87011279</v>
      </c>
      <c r="G732" s="150"/>
      <c r="H732" s="150"/>
      <c r="I732" s="120" t="s">
        <v>917</v>
      </c>
      <c r="J732" s="16" t="s">
        <v>45</v>
      </c>
      <c r="K732" s="16" t="s">
        <v>867</v>
      </c>
      <c r="L732" s="120" t="s">
        <v>868</v>
      </c>
      <c r="M732" s="16" t="s">
        <v>47</v>
      </c>
      <c r="N732" s="120" t="s">
        <v>2052</v>
      </c>
      <c r="O732" s="120"/>
    </row>
    <row r="733" spans="1:15" ht="15.75" x14ac:dyDescent="0.25">
      <c r="A733" s="73"/>
      <c r="B733" s="118"/>
      <c r="C733" s="112">
        <v>11</v>
      </c>
      <c r="D733" s="112"/>
      <c r="E733" s="11" t="s">
        <v>888</v>
      </c>
      <c r="F733" t="str">
        <f>"85696894"</f>
        <v>85696894</v>
      </c>
      <c r="G733" s="150"/>
      <c r="H733" s="150"/>
      <c r="I733" s="120" t="s">
        <v>932</v>
      </c>
      <c r="J733" s="16" t="s">
        <v>45</v>
      </c>
      <c r="K733" s="30" t="s">
        <v>886</v>
      </c>
      <c r="L733" s="120" t="s">
        <v>887</v>
      </c>
      <c r="M733" s="16" t="s">
        <v>47</v>
      </c>
      <c r="N733" s="120" t="s">
        <v>2052</v>
      </c>
      <c r="O733" s="120"/>
    </row>
    <row r="734" spans="1:15" ht="15.75" x14ac:dyDescent="0.25">
      <c r="A734" s="73"/>
      <c r="B734" s="118"/>
      <c r="C734" s="112">
        <v>12</v>
      </c>
      <c r="D734" s="112"/>
      <c r="E734" s="11" t="s">
        <v>953</v>
      </c>
      <c r="F734" t="str">
        <f>"43487816"</f>
        <v>43487816</v>
      </c>
      <c r="G734" s="150"/>
      <c r="H734" s="150"/>
      <c r="I734" s="120" t="s">
        <v>954</v>
      </c>
      <c r="J734" s="16" t="s">
        <v>45</v>
      </c>
      <c r="K734" s="16" t="s">
        <v>955</v>
      </c>
      <c r="L734" s="120" t="s">
        <v>575</v>
      </c>
      <c r="M734" s="16" t="s">
        <v>47</v>
      </c>
      <c r="N734" s="120" t="s">
        <v>2052</v>
      </c>
      <c r="O734" s="120"/>
    </row>
    <row r="735" spans="1:15" ht="15.75" x14ac:dyDescent="0.25">
      <c r="A735" s="73"/>
      <c r="B735" s="118"/>
      <c r="C735" s="112">
        <v>13</v>
      </c>
      <c r="D735" s="112"/>
      <c r="E735" s="11" t="s">
        <v>956</v>
      </c>
      <c r="F735" t="str">
        <f>"13926653"</f>
        <v>13926653</v>
      </c>
      <c r="G735" s="150"/>
      <c r="H735" s="150"/>
      <c r="I735" s="120" t="s">
        <v>961</v>
      </c>
      <c r="J735" s="16" t="s">
        <v>45</v>
      </c>
      <c r="K735" s="16" t="s">
        <v>957</v>
      </c>
      <c r="L735" s="120" t="s">
        <v>958</v>
      </c>
      <c r="M735" s="16" t="s">
        <v>47</v>
      </c>
      <c r="N735" s="120" t="s">
        <v>2052</v>
      </c>
      <c r="O735" s="120"/>
    </row>
    <row r="736" spans="1:15" ht="15.75" x14ac:dyDescent="0.25">
      <c r="A736" s="73"/>
      <c r="B736" s="118"/>
      <c r="C736" s="112">
        <v>14</v>
      </c>
      <c r="D736" s="112"/>
      <c r="E736" s="11" t="s">
        <v>962</v>
      </c>
      <c r="F736" t="str">
        <f>"00707307"</f>
        <v>00707307</v>
      </c>
      <c r="G736" s="150"/>
      <c r="H736" s="150"/>
      <c r="I736" s="120" t="s">
        <v>960</v>
      </c>
      <c r="J736" s="16" t="s">
        <v>45</v>
      </c>
      <c r="K736" s="16" t="s">
        <v>963</v>
      </c>
      <c r="L736" s="120" t="s">
        <v>964</v>
      </c>
      <c r="M736" s="16" t="s">
        <v>965</v>
      </c>
      <c r="N736" s="120" t="s">
        <v>2052</v>
      </c>
      <c r="O736" s="120"/>
    </row>
    <row r="737" spans="1:15" ht="15.75" x14ac:dyDescent="0.25">
      <c r="A737" s="73"/>
      <c r="B737" s="118"/>
      <c r="C737" s="112">
        <v>15</v>
      </c>
      <c r="D737" s="112"/>
      <c r="E737" s="11" t="s">
        <v>1309</v>
      </c>
      <c r="F737" t="str">
        <f>"97280062"</f>
        <v>97280062</v>
      </c>
      <c r="G737" s="150"/>
      <c r="H737" s="150"/>
      <c r="I737" s="120" t="s">
        <v>1067</v>
      </c>
      <c r="J737" s="16" t="s">
        <v>45</v>
      </c>
      <c r="K737" s="16" t="s">
        <v>1310</v>
      </c>
      <c r="L737" s="120" t="s">
        <v>1311</v>
      </c>
      <c r="M737" s="16" t="s">
        <v>51</v>
      </c>
      <c r="N737" s="120" t="s">
        <v>2052</v>
      </c>
      <c r="O737" s="120"/>
    </row>
    <row r="738" spans="1:15" ht="15.75" x14ac:dyDescent="0.25">
      <c r="A738" s="73"/>
      <c r="B738" s="118"/>
      <c r="C738" s="112">
        <v>16</v>
      </c>
      <c r="D738" s="112"/>
      <c r="E738" s="11" t="s">
        <v>1312</v>
      </c>
      <c r="F738" t="str">
        <f>"87884496"</f>
        <v>87884496</v>
      </c>
      <c r="G738" s="150"/>
      <c r="H738" s="150"/>
      <c r="I738" s="120" t="s">
        <v>1067</v>
      </c>
      <c r="J738" s="16" t="s">
        <v>45</v>
      </c>
      <c r="K738" s="16" t="s">
        <v>1313</v>
      </c>
      <c r="L738" s="120" t="s">
        <v>1314</v>
      </c>
      <c r="M738" s="16" t="s">
        <v>51</v>
      </c>
      <c r="N738" s="120" t="s">
        <v>2052</v>
      </c>
      <c r="O738" s="120"/>
    </row>
    <row r="739" spans="1:15" ht="15.75" x14ac:dyDescent="0.25">
      <c r="A739" s="73"/>
      <c r="B739" s="118"/>
      <c r="C739" s="112">
        <v>17</v>
      </c>
      <c r="D739" s="112"/>
      <c r="E739" s="11" t="s">
        <v>1315</v>
      </c>
      <c r="F739" t="str">
        <f>"68218971"</f>
        <v>68218971</v>
      </c>
      <c r="G739" s="150"/>
      <c r="H739" s="150"/>
      <c r="I739" s="120" t="s">
        <v>1102</v>
      </c>
      <c r="J739" s="16" t="s">
        <v>45</v>
      </c>
      <c r="K739" s="16" t="s">
        <v>1316</v>
      </c>
      <c r="L739" s="120" t="s">
        <v>1317</v>
      </c>
      <c r="M739" s="16" t="s">
        <v>95</v>
      </c>
      <c r="N739" s="120" t="s">
        <v>2052</v>
      </c>
      <c r="O739" s="120"/>
    </row>
    <row r="740" spans="1:15" ht="15.75" x14ac:dyDescent="0.25">
      <c r="A740" s="73"/>
      <c r="B740" s="118"/>
      <c r="C740" s="112">
        <v>18</v>
      </c>
      <c r="D740" s="112"/>
      <c r="E740" s="11" t="s">
        <v>1141</v>
      </c>
      <c r="F740" t="str">
        <f>"90935572"</f>
        <v>90935572</v>
      </c>
      <c r="G740" s="150"/>
      <c r="H740" s="150"/>
      <c r="I740" s="120" t="s">
        <v>1142</v>
      </c>
      <c r="J740" s="16" t="s">
        <v>45</v>
      </c>
      <c r="K740" s="16" t="s">
        <v>1143</v>
      </c>
      <c r="L740" s="120" t="s">
        <v>1023</v>
      </c>
      <c r="M740" s="16" t="s">
        <v>48</v>
      </c>
      <c r="N740" s="120" t="s">
        <v>2052</v>
      </c>
      <c r="O740" s="120"/>
    </row>
    <row r="741" spans="1:15" ht="15.75" x14ac:dyDescent="0.25">
      <c r="A741" s="73"/>
      <c r="B741" s="118"/>
      <c r="C741" s="112">
        <v>19</v>
      </c>
      <c r="D741" s="112"/>
      <c r="E741" s="11" t="s">
        <v>1318</v>
      </c>
      <c r="F741" t="str">
        <f>"88253179"</f>
        <v>88253179</v>
      </c>
      <c r="G741" s="150"/>
      <c r="H741" s="150"/>
      <c r="I741" s="120" t="s">
        <v>1076</v>
      </c>
      <c r="J741" s="16" t="s">
        <v>45</v>
      </c>
      <c r="K741" s="16" t="s">
        <v>1084</v>
      </c>
      <c r="L741" s="120" t="s">
        <v>1085</v>
      </c>
      <c r="M741" s="16" t="s">
        <v>48</v>
      </c>
      <c r="N741" s="120" t="s">
        <v>2052</v>
      </c>
      <c r="O741" s="120"/>
    </row>
    <row r="742" spans="1:15" ht="15.75" x14ac:dyDescent="0.25">
      <c r="A742" s="73"/>
      <c r="B742" s="118"/>
      <c r="C742" s="112">
        <v>20</v>
      </c>
      <c r="D742" s="112"/>
      <c r="E742" s="11" t="s">
        <v>1319</v>
      </c>
      <c r="F742" t="str">
        <f>"23693764"</f>
        <v>23693764</v>
      </c>
      <c r="G742" s="150"/>
      <c r="H742" s="150"/>
      <c r="I742" s="120" t="s">
        <v>1099</v>
      </c>
      <c r="J742" s="16" t="s">
        <v>45</v>
      </c>
      <c r="K742" s="16" t="s">
        <v>1125</v>
      </c>
      <c r="L742" s="120" t="s">
        <v>1126</v>
      </c>
      <c r="M742" s="16" t="s">
        <v>1242</v>
      </c>
      <c r="N742" s="120" t="s">
        <v>2052</v>
      </c>
      <c r="O742" s="120"/>
    </row>
    <row r="743" spans="1:15" ht="15.75" x14ac:dyDescent="0.25">
      <c r="A743" s="73"/>
      <c r="B743" s="118"/>
      <c r="C743" s="112">
        <v>21</v>
      </c>
      <c r="D743" s="112"/>
      <c r="E743" s="11" t="s">
        <v>1320</v>
      </c>
      <c r="F743" t="str">
        <f>"29095471"</f>
        <v>29095471</v>
      </c>
      <c r="G743" s="150"/>
      <c r="H743" s="150"/>
      <c r="I743" s="120" t="s">
        <v>1153</v>
      </c>
      <c r="J743" s="16" t="s">
        <v>45</v>
      </c>
      <c r="K743" s="16" t="s">
        <v>1321</v>
      </c>
      <c r="L743" s="120" t="s">
        <v>1322</v>
      </c>
      <c r="M743" s="16" t="s">
        <v>48</v>
      </c>
      <c r="N743" s="120" t="s">
        <v>2052</v>
      </c>
      <c r="O743" s="120"/>
    </row>
    <row r="744" spans="1:15" ht="15.75" x14ac:dyDescent="0.25">
      <c r="A744" s="73"/>
      <c r="B744" s="118"/>
      <c r="C744" s="112">
        <v>22</v>
      </c>
      <c r="D744" s="112"/>
      <c r="E744" s="11" t="s">
        <v>1078</v>
      </c>
      <c r="F744" t="str">
        <f>"00088196"</f>
        <v>00088196</v>
      </c>
      <c r="G744" s="150"/>
      <c r="H744" s="150"/>
      <c r="I744" s="120" t="s">
        <v>1119</v>
      </c>
      <c r="J744" s="16" t="s">
        <v>45</v>
      </c>
      <c r="K744" s="16">
        <v>42847</v>
      </c>
      <c r="L744" s="120" t="s">
        <v>1121</v>
      </c>
      <c r="M744" s="16" t="s">
        <v>48</v>
      </c>
      <c r="N744" s="120" t="s">
        <v>2052</v>
      </c>
      <c r="O744" s="120"/>
    </row>
    <row r="745" spans="1:15" ht="15.75" x14ac:dyDescent="0.25">
      <c r="A745" s="73"/>
      <c r="B745" s="118"/>
      <c r="C745" s="112">
        <v>23</v>
      </c>
      <c r="D745" s="112"/>
      <c r="E745" s="11" t="s">
        <v>1323</v>
      </c>
      <c r="F745" t="str">
        <f>"71512273"</f>
        <v>71512273</v>
      </c>
      <c r="G745" s="150"/>
      <c r="H745" s="150"/>
      <c r="I745" s="120" t="s">
        <v>1215</v>
      </c>
      <c r="J745" s="16" t="s">
        <v>45</v>
      </c>
      <c r="K745" s="16" t="s">
        <v>1324</v>
      </c>
      <c r="L745" s="120" t="s">
        <v>1325</v>
      </c>
      <c r="M745" s="16" t="s">
        <v>48</v>
      </c>
      <c r="N745" s="120" t="s">
        <v>2052</v>
      </c>
      <c r="O745" s="120"/>
    </row>
    <row r="746" spans="1:15" ht="15.75" x14ac:dyDescent="0.25">
      <c r="A746" s="73"/>
      <c r="B746" s="118"/>
      <c r="C746" s="112">
        <v>24</v>
      </c>
      <c r="D746" s="112"/>
      <c r="E746" s="11" t="s">
        <v>1090</v>
      </c>
      <c r="F746" t="str">
        <f>"86896693"</f>
        <v>86896693</v>
      </c>
      <c r="G746" s="150"/>
      <c r="H746" s="150"/>
      <c r="I746" s="120" t="s">
        <v>1087</v>
      </c>
      <c r="J746" s="16" t="s">
        <v>45</v>
      </c>
      <c r="K746" s="16" t="s">
        <v>1326</v>
      </c>
      <c r="L746" s="120" t="s">
        <v>1327</v>
      </c>
      <c r="M746" s="16" t="s">
        <v>545</v>
      </c>
      <c r="N746" s="120" t="s">
        <v>2052</v>
      </c>
      <c r="O746" s="120"/>
    </row>
    <row r="747" spans="1:15" ht="15.75" x14ac:dyDescent="0.25">
      <c r="A747" s="73"/>
      <c r="B747" s="118"/>
      <c r="C747" s="112">
        <v>25</v>
      </c>
      <c r="D747" s="112"/>
      <c r="E747" s="11" t="s">
        <v>1328</v>
      </c>
      <c r="F747" t="str">
        <f>"85608654"</f>
        <v>85608654</v>
      </c>
      <c r="G747" s="150"/>
      <c r="H747" s="150"/>
      <c r="I747" s="120" t="s">
        <v>1087</v>
      </c>
      <c r="J747" s="16" t="s">
        <v>45</v>
      </c>
      <c r="K747" s="16" t="s">
        <v>1089</v>
      </c>
      <c r="L747" s="120" t="s">
        <v>1029</v>
      </c>
      <c r="M747" s="16" t="s">
        <v>48</v>
      </c>
      <c r="N747" s="120" t="s">
        <v>2052</v>
      </c>
      <c r="O747" s="120"/>
    </row>
    <row r="748" spans="1:15" ht="15.75" x14ac:dyDescent="0.25">
      <c r="A748" s="73"/>
      <c r="B748" s="118"/>
      <c r="C748" s="112">
        <v>26</v>
      </c>
      <c r="D748" s="112"/>
      <c r="E748" s="11" t="s">
        <v>1329</v>
      </c>
      <c r="F748" t="str">
        <f>"70761900"</f>
        <v>70761900</v>
      </c>
      <c r="G748" s="150"/>
      <c r="H748" s="150"/>
      <c r="I748" s="120" t="s">
        <v>1119</v>
      </c>
      <c r="J748" s="16" t="s">
        <v>45</v>
      </c>
      <c r="K748" s="16" t="s">
        <v>1137</v>
      </c>
      <c r="L748" s="120" t="s">
        <v>1138</v>
      </c>
      <c r="M748" s="16" t="s">
        <v>51</v>
      </c>
      <c r="N748" s="120" t="s">
        <v>2052</v>
      </c>
      <c r="O748" s="120"/>
    </row>
    <row r="749" spans="1:15" ht="15.75" x14ac:dyDescent="0.25">
      <c r="A749" s="73"/>
      <c r="B749" s="118"/>
      <c r="C749" s="112">
        <v>27</v>
      </c>
      <c r="D749" s="112"/>
      <c r="E749" s="11" t="s">
        <v>1330</v>
      </c>
      <c r="F749" t="str">
        <f>"63118163"</f>
        <v>63118163</v>
      </c>
      <c r="G749" s="150"/>
      <c r="H749" s="150"/>
      <c r="I749" s="120" t="s">
        <v>1087</v>
      </c>
      <c r="J749" s="16" t="s">
        <v>45</v>
      </c>
      <c r="K749" s="16" t="s">
        <v>1091</v>
      </c>
      <c r="L749" s="120" t="s">
        <v>1092</v>
      </c>
      <c r="M749" s="16" t="s">
        <v>1331</v>
      </c>
      <c r="N749" s="120" t="s">
        <v>2052</v>
      </c>
      <c r="O749" s="120"/>
    </row>
    <row r="750" spans="1:15" ht="15.75" x14ac:dyDescent="0.25">
      <c r="A750" s="73"/>
      <c r="B750" s="118"/>
      <c r="C750" s="112">
        <v>28</v>
      </c>
      <c r="D750" s="112"/>
      <c r="E750" s="11" t="s">
        <v>1332</v>
      </c>
      <c r="F750" t="str">
        <f>"97558819"</f>
        <v>97558819</v>
      </c>
      <c r="G750" s="150"/>
      <c r="H750" s="150"/>
      <c r="I750" s="120" t="s">
        <v>1104</v>
      </c>
      <c r="J750" s="16" t="s">
        <v>45</v>
      </c>
      <c r="K750" s="16" t="s">
        <v>1105</v>
      </c>
      <c r="L750" s="120" t="s">
        <v>1106</v>
      </c>
      <c r="M750" s="16" t="s">
        <v>51</v>
      </c>
      <c r="N750" s="120" t="s">
        <v>2052</v>
      </c>
      <c r="O750" s="120"/>
    </row>
    <row r="751" spans="1:15" ht="15.75" x14ac:dyDescent="0.25">
      <c r="A751" s="73"/>
      <c r="B751" s="118"/>
      <c r="C751" s="112">
        <v>29</v>
      </c>
      <c r="D751" s="112"/>
      <c r="E751" s="11" t="s">
        <v>1333</v>
      </c>
      <c r="F751" t="str">
        <f>"98443811"</f>
        <v>98443811</v>
      </c>
      <c r="G751" s="150"/>
      <c r="H751" s="150"/>
      <c r="I751" s="120" t="s">
        <v>1334</v>
      </c>
      <c r="J751" s="16" t="s">
        <v>45</v>
      </c>
      <c r="K751" s="16" t="s">
        <v>1335</v>
      </c>
      <c r="L751" s="120" t="s">
        <v>1336</v>
      </c>
      <c r="M751" s="16" t="s">
        <v>51</v>
      </c>
      <c r="N751" s="120" t="s">
        <v>2052</v>
      </c>
      <c r="O751" s="120"/>
    </row>
    <row r="752" spans="1:15" ht="15.75" x14ac:dyDescent="0.25">
      <c r="A752" s="73"/>
      <c r="B752" s="118"/>
      <c r="C752" s="112">
        <v>30</v>
      </c>
      <c r="D752" s="112"/>
      <c r="E752" s="11" t="s">
        <v>1098</v>
      </c>
      <c r="F752" t="str">
        <f>"96928003"</f>
        <v>96928003</v>
      </c>
      <c r="G752" s="150"/>
      <c r="H752" s="150"/>
      <c r="I752" s="120" t="s">
        <v>1099</v>
      </c>
      <c r="J752" s="16" t="s">
        <v>45</v>
      </c>
      <c r="K752" s="16">
        <v>108921</v>
      </c>
      <c r="L752" s="120" t="s">
        <v>1100</v>
      </c>
      <c r="M752" s="16" t="s">
        <v>1101</v>
      </c>
      <c r="N752" s="120" t="s">
        <v>2052</v>
      </c>
      <c r="O752" s="120"/>
    </row>
    <row r="753" spans="1:15" ht="15.75" x14ac:dyDescent="0.25">
      <c r="A753" s="73"/>
      <c r="B753" s="118"/>
      <c r="C753" s="112">
        <v>31</v>
      </c>
      <c r="D753" s="112"/>
      <c r="E753" s="11" t="s">
        <v>1337</v>
      </c>
      <c r="F753" t="str">
        <f>"15866563"</f>
        <v>15866563</v>
      </c>
      <c r="G753" s="150"/>
      <c r="H753" s="150"/>
      <c r="I753" s="120" t="s">
        <v>1215</v>
      </c>
      <c r="J753" s="16" t="s">
        <v>45</v>
      </c>
      <c r="K753" s="16">
        <v>43001</v>
      </c>
      <c r="L753" s="120" t="s">
        <v>618</v>
      </c>
      <c r="M753" s="16" t="s">
        <v>48</v>
      </c>
      <c r="N753" s="120" t="s">
        <v>2052</v>
      </c>
      <c r="O753" s="120"/>
    </row>
    <row r="754" spans="1:15" ht="15.75" x14ac:dyDescent="0.25">
      <c r="A754" s="73"/>
      <c r="B754" s="118"/>
      <c r="C754" s="112">
        <v>32</v>
      </c>
      <c r="D754" s="112"/>
      <c r="E754" s="31" t="s">
        <v>1754</v>
      </c>
      <c r="F754" t="str">
        <f>"57296552"</f>
        <v>57296552</v>
      </c>
      <c r="G754" s="150"/>
      <c r="H754" s="150"/>
      <c r="I754" s="120" t="s">
        <v>1617</v>
      </c>
      <c r="J754" s="16" t="s">
        <v>45</v>
      </c>
      <c r="K754" s="16">
        <v>129512</v>
      </c>
      <c r="L754" s="120" t="s">
        <v>618</v>
      </c>
      <c r="M754" s="16" t="s">
        <v>1101</v>
      </c>
      <c r="N754" s="120" t="s">
        <v>2052</v>
      </c>
      <c r="O754" s="120"/>
    </row>
    <row r="755" spans="1:15" ht="15.75" x14ac:dyDescent="0.25">
      <c r="A755" s="73"/>
      <c r="B755" s="118"/>
      <c r="C755" s="112">
        <v>33</v>
      </c>
      <c r="D755" s="112"/>
      <c r="E755" s="31" t="s">
        <v>1755</v>
      </c>
      <c r="F755" t="str">
        <f>"73076652"</f>
        <v>73076652</v>
      </c>
      <c r="G755" s="150"/>
      <c r="H755" s="150"/>
      <c r="I755" s="120" t="s">
        <v>1610</v>
      </c>
      <c r="J755" s="16" t="s">
        <v>45</v>
      </c>
      <c r="K755" s="16" t="s">
        <v>1902</v>
      </c>
      <c r="L755" s="120" t="s">
        <v>1903</v>
      </c>
      <c r="M755" s="16" t="s">
        <v>1792</v>
      </c>
      <c r="N755" s="120" t="s">
        <v>2052</v>
      </c>
      <c r="O755" s="120"/>
    </row>
    <row r="756" spans="1:15" ht="15.75" x14ac:dyDescent="0.25">
      <c r="A756" s="73"/>
      <c r="B756" s="118"/>
      <c r="C756" s="112">
        <v>34</v>
      </c>
      <c r="D756" s="112"/>
      <c r="E756" s="31" t="s">
        <v>1756</v>
      </c>
      <c r="F756" t="str">
        <f>"78980226"</f>
        <v>78980226</v>
      </c>
      <c r="G756" s="150"/>
      <c r="H756" s="150"/>
      <c r="I756" s="120" t="s">
        <v>1617</v>
      </c>
      <c r="J756" s="16" t="s">
        <v>45</v>
      </c>
      <c r="K756" s="16" t="s">
        <v>1888</v>
      </c>
      <c r="L756" s="120" t="s">
        <v>1889</v>
      </c>
      <c r="M756" s="16" t="s">
        <v>51</v>
      </c>
      <c r="N756" s="120" t="s">
        <v>2052</v>
      </c>
      <c r="O756" s="120"/>
    </row>
    <row r="757" spans="1:15" ht="15.75" x14ac:dyDescent="0.25">
      <c r="A757" s="73"/>
      <c r="B757" s="118"/>
      <c r="C757" s="112">
        <v>35</v>
      </c>
      <c r="D757" s="112"/>
      <c r="E757" s="31" t="s">
        <v>1757</v>
      </c>
      <c r="F757" t="str">
        <f>"66556562"</f>
        <v>66556562</v>
      </c>
      <c r="G757" s="150"/>
      <c r="H757" s="150"/>
      <c r="I757" s="120" t="s">
        <v>1629</v>
      </c>
      <c r="J757" s="16" t="s">
        <v>45</v>
      </c>
      <c r="K757" s="16" t="s">
        <v>1855</v>
      </c>
      <c r="L757" s="120" t="s">
        <v>1489</v>
      </c>
      <c r="M757" s="16" t="s">
        <v>51</v>
      </c>
      <c r="N757" s="120" t="s">
        <v>2052</v>
      </c>
      <c r="O757" s="120"/>
    </row>
    <row r="758" spans="1:15" ht="15.75" x14ac:dyDescent="0.25">
      <c r="A758" s="73"/>
      <c r="B758" s="118"/>
      <c r="C758" s="112">
        <v>36</v>
      </c>
      <c r="D758" s="112"/>
      <c r="E758" s="31" t="s">
        <v>1758</v>
      </c>
      <c r="F758" t="str">
        <f>"14813975"</f>
        <v>14813975</v>
      </c>
      <c r="G758" s="150"/>
      <c r="H758" s="150"/>
      <c r="I758" s="120" t="s">
        <v>1739</v>
      </c>
      <c r="J758" s="16" t="s">
        <v>45</v>
      </c>
      <c r="K758" s="16" t="s">
        <v>1884</v>
      </c>
      <c r="L758" s="120" t="s">
        <v>1325</v>
      </c>
      <c r="M758" s="16" t="s">
        <v>51</v>
      </c>
      <c r="N758" s="120" t="s">
        <v>2052</v>
      </c>
      <c r="O758" s="120"/>
    </row>
    <row r="759" spans="1:15" ht="15.75" x14ac:dyDescent="0.25">
      <c r="A759" s="73"/>
      <c r="B759" s="118"/>
      <c r="C759" s="112">
        <v>37</v>
      </c>
      <c r="D759" s="112"/>
      <c r="E759" s="31" t="s">
        <v>1759</v>
      </c>
      <c r="F759" t="str">
        <f>"11444600"</f>
        <v>11444600</v>
      </c>
      <c r="G759" s="150"/>
      <c r="H759" s="150"/>
      <c r="I759" s="120" t="s">
        <v>1617</v>
      </c>
      <c r="J759" s="16" t="s">
        <v>45</v>
      </c>
      <c r="K759" s="16" t="s">
        <v>1841</v>
      </c>
      <c r="L759" s="120" t="s">
        <v>1842</v>
      </c>
      <c r="M759" s="16" t="s">
        <v>51</v>
      </c>
      <c r="N759" s="120" t="s">
        <v>2052</v>
      </c>
      <c r="O759" s="120"/>
    </row>
    <row r="760" spans="1:15" ht="15.75" x14ac:dyDescent="0.25">
      <c r="A760" s="73"/>
      <c r="B760" s="118"/>
      <c r="C760" s="112">
        <v>38</v>
      </c>
      <c r="D760" s="112"/>
      <c r="E760" s="31" t="s">
        <v>1760</v>
      </c>
      <c r="F760" t="str">
        <f>"52619175"</f>
        <v>52619175</v>
      </c>
      <c r="G760" s="150"/>
      <c r="H760" s="150"/>
      <c r="I760" s="120" t="s">
        <v>1610</v>
      </c>
      <c r="J760" s="16" t="s">
        <v>45</v>
      </c>
      <c r="K760" s="16" t="s">
        <v>1904</v>
      </c>
      <c r="L760" s="120" t="s">
        <v>1905</v>
      </c>
      <c r="M760" s="16" t="s">
        <v>1792</v>
      </c>
      <c r="N760" s="120" t="s">
        <v>2052</v>
      </c>
      <c r="O760" s="120"/>
    </row>
    <row r="761" spans="1:15" ht="15.75" x14ac:dyDescent="0.25">
      <c r="A761" s="73"/>
      <c r="B761" s="118"/>
      <c r="C761" s="112">
        <v>39</v>
      </c>
      <c r="D761" s="112"/>
      <c r="E761" s="31" t="s">
        <v>1761</v>
      </c>
      <c r="F761" t="str">
        <f>"82022177"</f>
        <v>82022177</v>
      </c>
      <c r="G761" s="150"/>
      <c r="H761" s="150"/>
      <c r="I761" s="120" t="s">
        <v>1670</v>
      </c>
      <c r="J761" s="16" t="s">
        <v>45</v>
      </c>
      <c r="K761" s="16" t="s">
        <v>1834</v>
      </c>
      <c r="L761" s="120" t="s">
        <v>1819</v>
      </c>
      <c r="M761" s="16" t="s">
        <v>1792</v>
      </c>
      <c r="N761" s="120" t="s">
        <v>2052</v>
      </c>
      <c r="O761" s="120"/>
    </row>
    <row r="762" spans="1:15" ht="15.75" x14ac:dyDescent="0.25">
      <c r="A762" s="73"/>
      <c r="B762" s="118"/>
      <c r="C762" s="112">
        <v>40</v>
      </c>
      <c r="D762" s="112"/>
      <c r="E762" s="31" t="s">
        <v>1762</v>
      </c>
      <c r="F762" t="str">
        <f>"94710033"</f>
        <v>94710033</v>
      </c>
      <c r="G762" s="150"/>
      <c r="H762" s="150"/>
      <c r="I762" s="120" t="s">
        <v>1733</v>
      </c>
      <c r="J762" s="16" t="s">
        <v>45</v>
      </c>
      <c r="K762" s="16" t="s">
        <v>1896</v>
      </c>
      <c r="L762" s="120" t="s">
        <v>582</v>
      </c>
      <c r="M762" s="16" t="s">
        <v>1792</v>
      </c>
      <c r="N762" s="120" t="s">
        <v>2052</v>
      </c>
      <c r="O762" s="120"/>
    </row>
    <row r="763" spans="1:15" ht="15.75" x14ac:dyDescent="0.25">
      <c r="A763" s="73"/>
      <c r="B763" s="118"/>
      <c r="C763" s="112">
        <v>41</v>
      </c>
      <c r="D763" s="112"/>
      <c r="E763" s="31" t="s">
        <v>1763</v>
      </c>
      <c r="F763" t="str">
        <f>"95195551"</f>
        <v>95195551</v>
      </c>
      <c r="G763" s="150"/>
      <c r="H763" s="150"/>
      <c r="I763" s="120" t="s">
        <v>1618</v>
      </c>
      <c r="J763" s="16" t="s">
        <v>45</v>
      </c>
      <c r="K763" s="16">
        <v>46210</v>
      </c>
      <c r="L763" s="120" t="s">
        <v>1860</v>
      </c>
      <c r="M763" s="16" t="s">
        <v>1792</v>
      </c>
      <c r="N763" s="120" t="s">
        <v>2052</v>
      </c>
      <c r="O763" s="120"/>
    </row>
    <row r="764" spans="1:15" ht="15.75" x14ac:dyDescent="0.25">
      <c r="A764" s="73"/>
      <c r="B764" s="118"/>
      <c r="C764" s="112">
        <v>42</v>
      </c>
      <c r="D764" s="112"/>
      <c r="E764" s="31" t="s">
        <v>1764</v>
      </c>
      <c r="F764" t="str">
        <f>"40109573"</f>
        <v>40109573</v>
      </c>
      <c r="G764" s="150"/>
      <c r="H764" s="150"/>
      <c r="I764" s="120" t="s">
        <v>1610</v>
      </c>
      <c r="J764" s="16" t="s">
        <v>45</v>
      </c>
      <c r="K764" s="16" t="s">
        <v>1808</v>
      </c>
      <c r="L764" s="120" t="s">
        <v>1344</v>
      </c>
      <c r="M764" s="16" t="s">
        <v>51</v>
      </c>
      <c r="N764" s="120" t="s">
        <v>2052</v>
      </c>
      <c r="O764" s="120"/>
    </row>
    <row r="765" spans="1:15" ht="15.75" x14ac:dyDescent="0.25">
      <c r="A765" s="73"/>
      <c r="B765" s="118"/>
      <c r="C765" s="112">
        <v>43</v>
      </c>
      <c r="D765" s="112"/>
      <c r="E765" s="31" t="s">
        <v>1765</v>
      </c>
      <c r="F765" t="str">
        <f>"59175271"</f>
        <v>59175271</v>
      </c>
      <c r="G765" s="150"/>
      <c r="H765" s="150"/>
      <c r="I765" s="120" t="s">
        <v>1692</v>
      </c>
      <c r="J765" s="16" t="s">
        <v>45</v>
      </c>
      <c r="K765" s="16" t="s">
        <v>1847</v>
      </c>
      <c r="L765" s="120" t="s">
        <v>977</v>
      </c>
      <c r="M765" s="16" t="s">
        <v>1792</v>
      </c>
      <c r="N765" s="120" t="s">
        <v>2052</v>
      </c>
      <c r="O765" s="120"/>
    </row>
    <row r="766" spans="1:15" ht="15.75" x14ac:dyDescent="0.25">
      <c r="A766" s="73"/>
      <c r="B766" s="118"/>
      <c r="C766" s="112">
        <v>44</v>
      </c>
      <c r="D766" s="112"/>
      <c r="E766" s="31" t="s">
        <v>1766</v>
      </c>
      <c r="F766" t="str">
        <f>"84618674"</f>
        <v>84618674</v>
      </c>
      <c r="G766" s="150"/>
      <c r="H766" s="150"/>
      <c r="I766" s="120" t="s">
        <v>1692</v>
      </c>
      <c r="J766" s="16" t="s">
        <v>45</v>
      </c>
      <c r="K766" s="16" t="s">
        <v>1885</v>
      </c>
      <c r="L766" s="120" t="s">
        <v>1886</v>
      </c>
      <c r="M766" s="16" t="s">
        <v>1792</v>
      </c>
      <c r="N766" s="120" t="s">
        <v>2052</v>
      </c>
      <c r="O766" s="120"/>
    </row>
    <row r="767" spans="1:15" ht="15.75" x14ac:dyDescent="0.25">
      <c r="A767" s="73"/>
      <c r="B767" s="118"/>
      <c r="C767" s="112">
        <v>45</v>
      </c>
      <c r="D767" s="112"/>
      <c r="E767" s="31" t="s">
        <v>1767</v>
      </c>
      <c r="F767" t="str">
        <f>"54532383"</f>
        <v>54532383</v>
      </c>
      <c r="G767" s="142"/>
      <c r="H767" s="113"/>
      <c r="I767" s="120" t="s">
        <v>1674</v>
      </c>
      <c r="J767" s="16" t="s">
        <v>45</v>
      </c>
      <c r="K767" s="16">
        <v>117782</v>
      </c>
      <c r="L767" s="120" t="s">
        <v>1812</v>
      </c>
      <c r="M767" s="16" t="s">
        <v>167</v>
      </c>
      <c r="N767" s="120" t="s">
        <v>2052</v>
      </c>
      <c r="O767" s="120"/>
    </row>
    <row r="768" spans="1:15" ht="15.75" x14ac:dyDescent="0.25">
      <c r="A768" s="73"/>
      <c r="B768" s="118"/>
      <c r="C768" s="112">
        <v>46</v>
      </c>
      <c r="D768" s="112"/>
      <c r="E768" s="31" t="s">
        <v>1768</v>
      </c>
      <c r="F768" t="str">
        <f>"88030915"</f>
        <v>88030915</v>
      </c>
      <c r="G768" s="142"/>
      <c r="H768" s="113"/>
      <c r="I768" s="120" t="s">
        <v>1671</v>
      </c>
      <c r="J768" s="16" t="s">
        <v>45</v>
      </c>
      <c r="K768" s="16" t="s">
        <v>1831</v>
      </c>
      <c r="L768" s="120" t="s">
        <v>1832</v>
      </c>
      <c r="M768" s="16" t="s">
        <v>1792</v>
      </c>
      <c r="N768" s="120" t="s">
        <v>2052</v>
      </c>
      <c r="O768" s="120"/>
    </row>
    <row r="769" spans="1:15" ht="15.75" x14ac:dyDescent="0.25">
      <c r="A769" s="73"/>
      <c r="B769" s="118"/>
      <c r="C769" s="112">
        <v>47</v>
      </c>
      <c r="D769" s="112"/>
      <c r="E769" s="31" t="s">
        <v>1769</v>
      </c>
      <c r="F769" t="str">
        <f>"62388169"</f>
        <v>62388169</v>
      </c>
      <c r="G769" s="142"/>
      <c r="H769" s="113"/>
      <c r="I769" s="120" t="s">
        <v>1770</v>
      </c>
      <c r="J769" s="16" t="s">
        <v>45</v>
      </c>
      <c r="K769" s="16">
        <v>83439</v>
      </c>
      <c r="L769" s="120" t="s">
        <v>489</v>
      </c>
      <c r="M769" s="16" t="s">
        <v>783</v>
      </c>
      <c r="N769" s="120" t="s">
        <v>2052</v>
      </c>
      <c r="O769" s="120"/>
    </row>
    <row r="770" spans="1:15" ht="15.75" x14ac:dyDescent="0.25">
      <c r="A770" s="72"/>
      <c r="B770" s="114"/>
      <c r="C770" s="112">
        <v>48</v>
      </c>
      <c r="D770" s="112"/>
      <c r="E770" s="31" t="s">
        <v>1771</v>
      </c>
      <c r="F770" t="str">
        <f>"81075266"</f>
        <v>81075266</v>
      </c>
      <c r="G770" s="142"/>
      <c r="H770" s="113"/>
      <c r="I770" s="120" t="s">
        <v>1772</v>
      </c>
      <c r="J770" s="16" t="s">
        <v>45</v>
      </c>
      <c r="K770" s="16">
        <v>104429</v>
      </c>
      <c r="L770" s="120" t="s">
        <v>1872</v>
      </c>
      <c r="M770" s="16" t="s">
        <v>167</v>
      </c>
      <c r="N770" s="120" t="s">
        <v>2052</v>
      </c>
      <c r="O770" s="120"/>
    </row>
    <row r="771" spans="1:15" ht="15.75" x14ac:dyDescent="0.2">
      <c r="A771" s="84" t="s">
        <v>89</v>
      </c>
      <c r="B771" s="85"/>
      <c r="C771" s="85"/>
      <c r="D771" s="85"/>
      <c r="E771" s="85"/>
      <c r="F771" s="85"/>
      <c r="G771" s="131"/>
      <c r="H771" s="113"/>
      <c r="I771" s="86"/>
      <c r="J771" s="190" t="s">
        <v>152</v>
      </c>
      <c r="K771" s="190"/>
      <c r="L771" s="190"/>
      <c r="M771" s="190"/>
      <c r="N771" s="8"/>
      <c r="O771" s="8"/>
    </row>
    <row r="772" spans="1:15" s="9" customFormat="1" ht="15.75" x14ac:dyDescent="0.25">
      <c r="A772" s="3" t="s">
        <v>15</v>
      </c>
      <c r="B772" s="3"/>
      <c r="C772" s="119" t="s">
        <v>12</v>
      </c>
      <c r="D772" s="119"/>
      <c r="E772" s="5" t="s">
        <v>14</v>
      </c>
      <c r="F772" s="148"/>
      <c r="G772" s="121"/>
      <c r="H772" s="117"/>
      <c r="I772" s="119" t="s">
        <v>8</v>
      </c>
      <c r="J772" s="4" t="s">
        <v>44</v>
      </c>
      <c r="K772" s="4" t="s">
        <v>41</v>
      </c>
      <c r="L772" s="5" t="s">
        <v>42</v>
      </c>
      <c r="M772" s="3" t="s">
        <v>43</v>
      </c>
      <c r="N772" s="119" t="s">
        <v>91</v>
      </c>
      <c r="O772" s="119" t="s">
        <v>1477</v>
      </c>
    </row>
    <row r="773" spans="1:15" ht="15.75" x14ac:dyDescent="0.25">
      <c r="A773" s="71" t="s">
        <v>18</v>
      </c>
      <c r="B773" s="128"/>
      <c r="C773" s="71">
        <v>1</v>
      </c>
      <c r="D773" s="113"/>
      <c r="E773" s="71" t="s">
        <v>281</v>
      </c>
      <c r="F773" t="s">
        <v>2741</v>
      </c>
      <c r="G773" s="150"/>
      <c r="H773" s="150"/>
      <c r="I773" s="71" t="s">
        <v>264</v>
      </c>
      <c r="J773" s="49" t="s">
        <v>45</v>
      </c>
      <c r="K773" s="6" t="s">
        <v>265</v>
      </c>
      <c r="L773" s="49" t="s">
        <v>266</v>
      </c>
      <c r="M773" s="49" t="s">
        <v>48</v>
      </c>
      <c r="N773" s="188" t="s">
        <v>2052</v>
      </c>
      <c r="O773" s="188"/>
    </row>
    <row r="774" spans="1:15" ht="15.75" x14ac:dyDescent="0.25">
      <c r="A774" s="73"/>
      <c r="B774" s="63"/>
      <c r="C774" s="72"/>
      <c r="D774" s="114"/>
      <c r="E774" s="72"/>
      <c r="F774"/>
      <c r="G774" s="150"/>
      <c r="H774" s="150"/>
      <c r="I774" s="94"/>
      <c r="J774" s="49" t="s">
        <v>46</v>
      </c>
      <c r="K774" s="6" t="s">
        <v>267</v>
      </c>
      <c r="L774" s="49" t="s">
        <v>268</v>
      </c>
      <c r="M774" s="49" t="s">
        <v>48</v>
      </c>
      <c r="N774" s="188"/>
      <c r="O774" s="188"/>
    </row>
    <row r="775" spans="1:15" ht="15.75" x14ac:dyDescent="0.25">
      <c r="A775" s="73"/>
      <c r="B775" s="63"/>
      <c r="C775" s="71">
        <v>2</v>
      </c>
      <c r="D775" s="113"/>
      <c r="E775" s="71" t="s">
        <v>1368</v>
      </c>
      <c r="F775" s="152"/>
      <c r="G775" s="150"/>
      <c r="H775" s="150"/>
      <c r="I775" s="95" t="s">
        <v>1369</v>
      </c>
      <c r="J775" s="49" t="s">
        <v>45</v>
      </c>
      <c r="K775" s="6" t="s">
        <v>1370</v>
      </c>
      <c r="L775" s="6" t="s">
        <v>1371</v>
      </c>
      <c r="M775" s="49" t="s">
        <v>48</v>
      </c>
      <c r="N775" s="201" t="s">
        <v>2052</v>
      </c>
      <c r="O775" s="201"/>
    </row>
    <row r="776" spans="1:15" ht="15.75" x14ac:dyDescent="0.25">
      <c r="A776" s="73"/>
      <c r="B776" s="63"/>
      <c r="C776" s="72"/>
      <c r="D776" s="114"/>
      <c r="E776" s="72"/>
      <c r="F776" s="151"/>
      <c r="G776" s="150"/>
      <c r="H776" s="150"/>
      <c r="I776" s="94"/>
      <c r="J776" s="49" t="s">
        <v>46</v>
      </c>
      <c r="K776" s="6" t="s">
        <v>1372</v>
      </c>
      <c r="L776" s="6" t="s">
        <v>1373</v>
      </c>
      <c r="M776" s="49" t="s">
        <v>48</v>
      </c>
      <c r="N776" s="202"/>
      <c r="O776" s="202"/>
    </row>
    <row r="777" spans="1:15" ht="15.75" x14ac:dyDescent="0.25">
      <c r="A777" s="73"/>
      <c r="B777" s="63"/>
      <c r="C777" s="71">
        <v>3</v>
      </c>
      <c r="D777" s="113"/>
      <c r="E777" s="71" t="s">
        <v>349</v>
      </c>
      <c r="F777" t="s">
        <v>2742</v>
      </c>
      <c r="G777" s="150"/>
      <c r="H777" s="150"/>
      <c r="I777" s="95" t="s">
        <v>326</v>
      </c>
      <c r="J777" s="49" t="s">
        <v>45</v>
      </c>
      <c r="K777" s="6" t="s">
        <v>350</v>
      </c>
      <c r="L777" s="49" t="s">
        <v>351</v>
      </c>
      <c r="M777" s="49" t="s">
        <v>48</v>
      </c>
      <c r="N777" s="196" t="s">
        <v>2052</v>
      </c>
      <c r="O777" s="196"/>
    </row>
    <row r="778" spans="1:15" ht="15.75" x14ac:dyDescent="0.25">
      <c r="A778" s="73"/>
      <c r="B778" s="63"/>
      <c r="C778" s="72"/>
      <c r="D778" s="114"/>
      <c r="E778" s="72"/>
      <c r="F778" s="151"/>
      <c r="G778" s="150"/>
      <c r="H778" s="150"/>
      <c r="I778" s="94"/>
      <c r="J778" s="49" t="s">
        <v>164</v>
      </c>
      <c r="K778" s="6" t="s">
        <v>352</v>
      </c>
      <c r="L778" s="49" t="s">
        <v>353</v>
      </c>
      <c r="M778" s="49" t="s">
        <v>48</v>
      </c>
      <c r="N778" s="198"/>
      <c r="O778" s="198"/>
    </row>
    <row r="779" spans="1:15" ht="15.75" x14ac:dyDescent="0.25">
      <c r="A779" s="73"/>
      <c r="B779" s="63"/>
      <c r="C779" s="71">
        <v>4</v>
      </c>
      <c r="D779" s="113"/>
      <c r="E779" s="71" t="s">
        <v>940</v>
      </c>
      <c r="F779" t="s">
        <v>2743</v>
      </c>
      <c r="G779" s="150"/>
      <c r="H779" s="150"/>
      <c r="I779" s="71" t="s">
        <v>941</v>
      </c>
      <c r="J779" s="49" t="s">
        <v>45</v>
      </c>
      <c r="K779" s="6" t="s">
        <v>942</v>
      </c>
      <c r="L779" s="49" t="s">
        <v>943</v>
      </c>
      <c r="M779" s="49" t="s">
        <v>48</v>
      </c>
      <c r="N779" s="196" t="s">
        <v>2052</v>
      </c>
      <c r="O779" s="196"/>
    </row>
    <row r="780" spans="1:15" ht="15.75" x14ac:dyDescent="0.25">
      <c r="A780" s="73"/>
      <c r="B780" s="63"/>
      <c r="C780" s="72"/>
      <c r="D780" s="114"/>
      <c r="E780" s="72"/>
      <c r="F780" s="151"/>
      <c r="G780" s="150"/>
      <c r="H780" s="150"/>
      <c r="I780" s="94"/>
      <c r="J780" s="49" t="s">
        <v>164</v>
      </c>
      <c r="K780" s="49" t="s">
        <v>944</v>
      </c>
      <c r="L780" s="49" t="s">
        <v>945</v>
      </c>
      <c r="M780" s="49" t="s">
        <v>48</v>
      </c>
      <c r="N780" s="198"/>
      <c r="O780" s="198"/>
    </row>
    <row r="781" spans="1:15" s="9" customFormat="1" x14ac:dyDescent="0.25">
      <c r="A781" s="73"/>
      <c r="B781" s="63"/>
      <c r="C781" s="71">
        <v>5</v>
      </c>
      <c r="D781" s="113"/>
      <c r="E781" s="71" t="s">
        <v>25</v>
      </c>
      <c r="F781" t="str">
        <f>"22089744"</f>
        <v>22089744</v>
      </c>
      <c r="G781" s="150"/>
      <c r="H781" s="150"/>
      <c r="I781" s="71" t="s">
        <v>335</v>
      </c>
      <c r="J781" s="49" t="s">
        <v>45</v>
      </c>
      <c r="K781" s="6" t="s">
        <v>181</v>
      </c>
      <c r="L781" s="49" t="s">
        <v>182</v>
      </c>
      <c r="M781" s="49" t="s">
        <v>48</v>
      </c>
      <c r="N781" s="182" t="s">
        <v>2052</v>
      </c>
      <c r="O781" s="182"/>
    </row>
    <row r="782" spans="1:15" s="9" customFormat="1" x14ac:dyDescent="0.25">
      <c r="A782" s="72"/>
      <c r="B782" s="129"/>
      <c r="C782" s="72"/>
      <c r="D782" s="114"/>
      <c r="E782" s="72"/>
      <c r="F782" s="151"/>
      <c r="G782" s="150"/>
      <c r="H782" s="150"/>
      <c r="I782" s="94"/>
      <c r="J782" s="49" t="s">
        <v>46</v>
      </c>
      <c r="K782" s="6" t="s">
        <v>183</v>
      </c>
      <c r="L782" s="49" t="s">
        <v>169</v>
      </c>
      <c r="M782" s="49" t="s">
        <v>48</v>
      </c>
      <c r="N782" s="182"/>
      <c r="O782" s="182"/>
    </row>
    <row r="783" spans="1:15" ht="30" x14ac:dyDescent="0.25">
      <c r="A783" s="71" t="s">
        <v>17</v>
      </c>
      <c r="B783" s="128"/>
      <c r="C783" s="71">
        <v>1</v>
      </c>
      <c r="D783" s="113"/>
      <c r="E783" s="71" t="s">
        <v>644</v>
      </c>
      <c r="F783" s="157">
        <v>94181190</v>
      </c>
      <c r="G783" s="150"/>
      <c r="H783" s="150"/>
      <c r="I783" s="95" t="s">
        <v>645</v>
      </c>
      <c r="J783" s="49" t="s">
        <v>45</v>
      </c>
      <c r="K783" s="6" t="s">
        <v>646</v>
      </c>
      <c r="L783" s="49" t="s">
        <v>647</v>
      </c>
      <c r="M783" s="49" t="s">
        <v>48</v>
      </c>
      <c r="N783" s="182" t="s">
        <v>2052</v>
      </c>
      <c r="O783" s="182"/>
    </row>
    <row r="784" spans="1:15" ht="15.75" x14ac:dyDescent="0.25">
      <c r="A784" s="73"/>
      <c r="B784" s="63"/>
      <c r="C784" s="72"/>
      <c r="D784" s="114"/>
      <c r="E784" s="72"/>
      <c r="F784" s="151"/>
      <c r="G784" s="150"/>
      <c r="H784" s="150"/>
      <c r="I784" s="94"/>
      <c r="J784" s="49" t="s">
        <v>164</v>
      </c>
      <c r="K784" s="6" t="s">
        <v>648</v>
      </c>
      <c r="L784" s="49" t="s">
        <v>35</v>
      </c>
      <c r="M784" s="49" t="s">
        <v>48</v>
      </c>
      <c r="N784" s="182"/>
      <c r="O784" s="182"/>
    </row>
    <row r="785" spans="1:15" ht="15.75" x14ac:dyDescent="0.25">
      <c r="A785" s="73"/>
      <c r="B785" s="63"/>
      <c r="C785" s="71">
        <v>2</v>
      </c>
      <c r="D785" s="113"/>
      <c r="E785" s="71" t="s">
        <v>971</v>
      </c>
      <c r="F785" t="str">
        <f>"69420651"</f>
        <v>69420651</v>
      </c>
      <c r="G785" s="150"/>
      <c r="H785" s="150"/>
      <c r="I785" s="95" t="s">
        <v>972</v>
      </c>
      <c r="J785" s="49" t="s">
        <v>45</v>
      </c>
      <c r="K785" s="6" t="s">
        <v>973</v>
      </c>
      <c r="L785" s="49" t="s">
        <v>974</v>
      </c>
      <c r="M785" s="49" t="s">
        <v>48</v>
      </c>
      <c r="N785" s="182" t="s">
        <v>2052</v>
      </c>
      <c r="O785" s="182"/>
    </row>
    <row r="786" spans="1:15" ht="15.75" x14ac:dyDescent="0.25">
      <c r="A786" s="72"/>
      <c r="B786" s="129"/>
      <c r="C786" s="72"/>
      <c r="D786" s="114"/>
      <c r="E786" s="72"/>
      <c r="F786" s="151"/>
      <c r="G786" s="150"/>
      <c r="H786" s="150"/>
      <c r="I786" s="94"/>
      <c r="J786" s="49" t="s">
        <v>164</v>
      </c>
      <c r="K786" s="6" t="s">
        <v>975</v>
      </c>
      <c r="L786" s="49" t="s">
        <v>976</v>
      </c>
      <c r="M786" s="49" t="s">
        <v>48</v>
      </c>
      <c r="N786" s="182"/>
      <c r="O786" s="182"/>
    </row>
    <row r="787" spans="1:15" ht="30" x14ac:dyDescent="0.25">
      <c r="A787" s="71" t="s">
        <v>22</v>
      </c>
      <c r="B787" s="128"/>
      <c r="C787" s="71">
        <v>1</v>
      </c>
      <c r="D787" s="113"/>
      <c r="E787" s="71" t="s">
        <v>1014</v>
      </c>
      <c r="F787" t="str">
        <f>"55987637"</f>
        <v>55987637</v>
      </c>
      <c r="G787" s="150"/>
      <c r="H787" s="150"/>
      <c r="I787" s="95" t="s">
        <v>1015</v>
      </c>
      <c r="J787" s="15" t="s">
        <v>45</v>
      </c>
      <c r="K787" s="15" t="s">
        <v>1016</v>
      </c>
      <c r="L787" s="16" t="s">
        <v>985</v>
      </c>
      <c r="M787" s="49" t="s">
        <v>51</v>
      </c>
      <c r="N787" s="220" t="s">
        <v>2052</v>
      </c>
      <c r="O787" s="220"/>
    </row>
    <row r="788" spans="1:15" ht="15.75" x14ac:dyDescent="0.25">
      <c r="A788" s="73"/>
      <c r="B788" s="63"/>
      <c r="C788" s="72"/>
      <c r="D788" s="114"/>
      <c r="E788" s="72"/>
      <c r="F788" s="151"/>
      <c r="G788" s="150"/>
      <c r="H788" s="150"/>
      <c r="I788" s="94"/>
      <c r="J788" s="15" t="s">
        <v>164</v>
      </c>
      <c r="K788" s="15" t="s">
        <v>1017</v>
      </c>
      <c r="L788" s="15" t="s">
        <v>904</v>
      </c>
      <c r="M788" s="49" t="s">
        <v>51</v>
      </c>
      <c r="N788" s="221"/>
      <c r="O788" s="221"/>
    </row>
    <row r="789" spans="1:15" ht="15.75" x14ac:dyDescent="0.25">
      <c r="A789" s="73"/>
      <c r="B789" s="63"/>
      <c r="C789" s="71">
        <v>2</v>
      </c>
      <c r="D789" s="113"/>
      <c r="E789" s="71" t="s">
        <v>1390</v>
      </c>
      <c r="F789" t="str">
        <f>"95723438"</f>
        <v>95723438</v>
      </c>
      <c r="G789" s="150"/>
      <c r="H789" s="150"/>
      <c r="I789" s="90" t="s">
        <v>1024</v>
      </c>
      <c r="J789" s="15" t="s">
        <v>45</v>
      </c>
      <c r="K789" s="15" t="s">
        <v>1025</v>
      </c>
      <c r="L789" s="41">
        <v>0.31993055555555555</v>
      </c>
      <c r="M789" s="49" t="s">
        <v>48</v>
      </c>
      <c r="N789" s="220" t="s">
        <v>2052</v>
      </c>
      <c r="O789" s="220"/>
    </row>
    <row r="790" spans="1:15" ht="15.75" x14ac:dyDescent="0.25">
      <c r="A790" s="72"/>
      <c r="B790" s="129"/>
      <c r="C790" s="72"/>
      <c r="D790" s="114"/>
      <c r="E790" s="72"/>
      <c r="F790" s="151"/>
      <c r="G790" s="150"/>
      <c r="H790" s="150"/>
      <c r="I790" s="94"/>
      <c r="J790" s="15" t="s">
        <v>164</v>
      </c>
      <c r="K790" s="15" t="s">
        <v>1026</v>
      </c>
      <c r="L790" s="15" t="s">
        <v>1027</v>
      </c>
      <c r="M790" s="49" t="s">
        <v>48</v>
      </c>
      <c r="N790" s="221"/>
      <c r="O790" s="221"/>
    </row>
    <row r="791" spans="1:15" ht="15.75" x14ac:dyDescent="0.25">
      <c r="A791" s="71" t="s">
        <v>21</v>
      </c>
      <c r="B791" s="128"/>
      <c r="C791" s="71">
        <v>1</v>
      </c>
      <c r="D791" s="113"/>
      <c r="E791" s="71" t="s">
        <v>991</v>
      </c>
      <c r="F791" t="str">
        <f>"04641035"</f>
        <v>04641035</v>
      </c>
      <c r="G791" s="150"/>
      <c r="H791" s="150"/>
      <c r="I791" s="95" t="s">
        <v>992</v>
      </c>
      <c r="J791" s="49" t="s">
        <v>45</v>
      </c>
      <c r="K791" s="6" t="s">
        <v>993</v>
      </c>
      <c r="L791" s="49" t="s">
        <v>994</v>
      </c>
      <c r="M791" s="49" t="s">
        <v>48</v>
      </c>
      <c r="N791" s="188" t="s">
        <v>2052</v>
      </c>
      <c r="O791" s="188"/>
    </row>
    <row r="792" spans="1:15" ht="15.75" x14ac:dyDescent="0.25">
      <c r="A792" s="73"/>
      <c r="B792" s="63"/>
      <c r="C792" s="72"/>
      <c r="D792" s="114"/>
      <c r="E792" s="72"/>
      <c r="F792" s="151"/>
      <c r="G792" s="150"/>
      <c r="H792" s="150"/>
      <c r="I792" s="94"/>
      <c r="J792" s="49" t="s">
        <v>263</v>
      </c>
      <c r="K792" s="6" t="s">
        <v>995</v>
      </c>
      <c r="L792" s="49" t="s">
        <v>996</v>
      </c>
      <c r="M792" s="49" t="s">
        <v>48</v>
      </c>
      <c r="N792" s="188"/>
      <c r="O792" s="188"/>
    </row>
    <row r="793" spans="1:15" ht="15.75" x14ac:dyDescent="0.25">
      <c r="A793" s="73"/>
      <c r="B793" s="63"/>
      <c r="C793" s="71">
        <v>2</v>
      </c>
      <c r="D793" s="113"/>
      <c r="E793" s="71" t="s">
        <v>1643</v>
      </c>
      <c r="F793" t="s">
        <v>2744</v>
      </c>
      <c r="G793" s="150"/>
      <c r="H793" s="150"/>
      <c r="I793" s="95" t="s">
        <v>1930</v>
      </c>
      <c r="J793" s="49" t="s">
        <v>45</v>
      </c>
      <c r="K793" s="6" t="s">
        <v>1644</v>
      </c>
      <c r="L793" s="49" t="s">
        <v>1645</v>
      </c>
      <c r="M793" s="49" t="s">
        <v>1367</v>
      </c>
      <c r="N793" s="188" t="s">
        <v>2052</v>
      </c>
      <c r="O793" s="193"/>
    </row>
    <row r="794" spans="1:15" ht="15.75" x14ac:dyDescent="0.25">
      <c r="A794" s="73"/>
      <c r="B794" s="63"/>
      <c r="C794" s="72"/>
      <c r="D794" s="114"/>
      <c r="E794" s="72"/>
      <c r="F794" s="151"/>
      <c r="G794" s="150"/>
      <c r="H794" s="150"/>
      <c r="I794" s="94"/>
      <c r="J794" s="49" t="s">
        <v>164</v>
      </c>
      <c r="K794" s="218" t="s">
        <v>109</v>
      </c>
      <c r="L794" s="219"/>
      <c r="M794" s="49" t="s">
        <v>1367</v>
      </c>
      <c r="N794" s="188"/>
      <c r="O794" s="193"/>
    </row>
    <row r="795" spans="1:15" ht="15.75" x14ac:dyDescent="0.25">
      <c r="A795" s="73"/>
      <c r="B795" s="63"/>
      <c r="C795" s="71">
        <v>3</v>
      </c>
      <c r="D795" s="113"/>
      <c r="E795" s="71" t="s">
        <v>1653</v>
      </c>
      <c r="F795" t="s">
        <v>2745</v>
      </c>
      <c r="G795" s="150"/>
      <c r="H795" s="150"/>
      <c r="I795" s="90" t="s">
        <v>1931</v>
      </c>
      <c r="J795" s="49" t="s">
        <v>45</v>
      </c>
      <c r="K795" s="6" t="s">
        <v>1654</v>
      </c>
      <c r="L795" s="49" t="s">
        <v>1655</v>
      </c>
      <c r="M795" s="49" t="s">
        <v>1367</v>
      </c>
      <c r="N795" s="188" t="s">
        <v>2052</v>
      </c>
      <c r="O795" s="193"/>
    </row>
    <row r="796" spans="1:15" ht="15.75" x14ac:dyDescent="0.25">
      <c r="A796" s="72"/>
      <c r="B796" s="129"/>
      <c r="C796" s="72"/>
      <c r="D796" s="114"/>
      <c r="E796" s="72"/>
      <c r="F796" s="151"/>
      <c r="G796" s="150"/>
      <c r="H796" s="150"/>
      <c r="I796" s="94"/>
      <c r="J796" s="49" t="s">
        <v>164</v>
      </c>
      <c r="K796" s="218" t="s">
        <v>109</v>
      </c>
      <c r="L796" s="219"/>
      <c r="M796" s="49" t="s">
        <v>1367</v>
      </c>
      <c r="N796" s="188"/>
      <c r="O796" s="193"/>
    </row>
    <row r="797" spans="1:15" ht="15.75" x14ac:dyDescent="0.25">
      <c r="A797" s="71" t="s">
        <v>519</v>
      </c>
      <c r="B797" s="113"/>
      <c r="C797" s="117">
        <v>1</v>
      </c>
      <c r="D797" s="117"/>
      <c r="E797" s="51" t="s">
        <v>705</v>
      </c>
      <c r="F797" t="str">
        <f>"30926252"</f>
        <v>30926252</v>
      </c>
      <c r="G797" s="150"/>
      <c r="H797" s="150"/>
      <c r="I797" s="112" t="s">
        <v>653</v>
      </c>
      <c r="J797" s="15" t="s">
        <v>45</v>
      </c>
      <c r="K797" s="15" t="s">
        <v>706</v>
      </c>
      <c r="L797" s="16" t="s">
        <v>707</v>
      </c>
      <c r="M797" s="49" t="s">
        <v>545</v>
      </c>
      <c r="N797" s="120" t="s">
        <v>2052</v>
      </c>
      <c r="O797" s="120"/>
    </row>
    <row r="798" spans="1:15" ht="15.75" x14ac:dyDescent="0.25">
      <c r="A798" s="73"/>
      <c r="B798" s="118"/>
      <c r="C798" s="117">
        <v>2</v>
      </c>
      <c r="D798" s="117"/>
      <c r="E798" s="51" t="s">
        <v>896</v>
      </c>
      <c r="F798" t="str">
        <f>"80492064"</f>
        <v>80492064</v>
      </c>
      <c r="G798" s="150"/>
      <c r="H798" s="150"/>
      <c r="I798" s="112" t="s">
        <v>804</v>
      </c>
      <c r="J798" s="15" t="s">
        <v>45</v>
      </c>
      <c r="K798" s="18" t="s">
        <v>897</v>
      </c>
      <c r="L798" s="16" t="s">
        <v>898</v>
      </c>
      <c r="M798" s="49" t="s">
        <v>48</v>
      </c>
      <c r="N798" s="120" t="s">
        <v>2052</v>
      </c>
      <c r="O798" s="120"/>
    </row>
    <row r="799" spans="1:15" ht="15.75" x14ac:dyDescent="0.25">
      <c r="A799" s="73"/>
      <c r="B799" s="118"/>
      <c r="C799" s="117">
        <v>3</v>
      </c>
      <c r="D799" s="117"/>
      <c r="E799" s="51" t="s">
        <v>820</v>
      </c>
      <c r="F799" t="str">
        <f>"69062513"</f>
        <v>69062513</v>
      </c>
      <c r="G799" s="150"/>
      <c r="H799" s="150"/>
      <c r="I799" s="112" t="s">
        <v>902</v>
      </c>
      <c r="J799" s="15" t="s">
        <v>45</v>
      </c>
      <c r="K799" s="18" t="s">
        <v>821</v>
      </c>
      <c r="L799" s="16" t="s">
        <v>219</v>
      </c>
      <c r="M799" s="49" t="s">
        <v>167</v>
      </c>
      <c r="N799" s="120" t="s">
        <v>2052</v>
      </c>
      <c r="O799" s="120"/>
    </row>
    <row r="800" spans="1:15" ht="15.75" x14ac:dyDescent="0.25">
      <c r="A800" s="73"/>
      <c r="B800" s="118"/>
      <c r="C800" s="117">
        <v>4</v>
      </c>
      <c r="D800" s="117"/>
      <c r="E800" s="51" t="s">
        <v>850</v>
      </c>
      <c r="F800" t="str">
        <f>"64457779"</f>
        <v>64457779</v>
      </c>
      <c r="G800" s="150"/>
      <c r="H800" s="150"/>
      <c r="I800" s="112" t="s">
        <v>931</v>
      </c>
      <c r="J800" s="15" t="s">
        <v>45</v>
      </c>
      <c r="K800" s="15" t="s">
        <v>851</v>
      </c>
      <c r="L800" s="16" t="s">
        <v>852</v>
      </c>
      <c r="M800" s="49" t="s">
        <v>545</v>
      </c>
      <c r="N800" s="120" t="s">
        <v>2052</v>
      </c>
      <c r="O800" s="120"/>
    </row>
    <row r="801" spans="1:15" ht="15.75" x14ac:dyDescent="0.25">
      <c r="A801" s="73"/>
      <c r="B801" s="118"/>
      <c r="C801" s="117">
        <v>5</v>
      </c>
      <c r="D801" s="117"/>
      <c r="E801" s="51" t="s">
        <v>872</v>
      </c>
      <c r="F801" t="str">
        <f>"09251182"</f>
        <v>09251182</v>
      </c>
      <c r="G801" s="150"/>
      <c r="H801" s="150"/>
      <c r="I801" s="112" t="s">
        <v>931</v>
      </c>
      <c r="J801" s="15" t="s">
        <v>45</v>
      </c>
      <c r="K801" s="15" t="s">
        <v>873</v>
      </c>
      <c r="L801" s="16" t="s">
        <v>874</v>
      </c>
      <c r="M801" s="49" t="s">
        <v>545</v>
      </c>
      <c r="N801" s="120" t="s">
        <v>2052</v>
      </c>
      <c r="O801" s="120"/>
    </row>
    <row r="802" spans="1:15" ht="15.75" x14ac:dyDescent="0.25">
      <c r="A802" s="73"/>
      <c r="B802" s="118"/>
      <c r="C802" s="117">
        <v>6</v>
      </c>
      <c r="D802" s="117"/>
      <c r="E802" s="51" t="s">
        <v>875</v>
      </c>
      <c r="F802" t="str">
        <f>"44276763"</f>
        <v>44276763</v>
      </c>
      <c r="G802" s="150"/>
      <c r="H802" s="150"/>
      <c r="I802" s="112" t="s">
        <v>933</v>
      </c>
      <c r="J802" s="15" t="s">
        <v>45</v>
      </c>
      <c r="K802" s="15" t="s">
        <v>876</v>
      </c>
      <c r="L802" s="16" t="s">
        <v>877</v>
      </c>
      <c r="M802" s="49" t="s">
        <v>47</v>
      </c>
      <c r="N802" s="120" t="s">
        <v>2052</v>
      </c>
      <c r="O802" s="120"/>
    </row>
    <row r="803" spans="1:15" ht="15.75" x14ac:dyDescent="0.25">
      <c r="A803" s="73"/>
      <c r="B803" s="118"/>
      <c r="C803" s="117">
        <v>7</v>
      </c>
      <c r="D803" s="117"/>
      <c r="E803" s="51" t="s">
        <v>1338</v>
      </c>
      <c r="F803" s="162">
        <v>19773876</v>
      </c>
      <c r="G803" s="150"/>
      <c r="H803" s="150"/>
      <c r="I803" s="112" t="s">
        <v>1074</v>
      </c>
      <c r="J803" s="15" t="s">
        <v>45</v>
      </c>
      <c r="K803" s="16">
        <v>38795</v>
      </c>
      <c r="L803" s="16" t="s">
        <v>1339</v>
      </c>
      <c r="M803" s="49" t="s">
        <v>48</v>
      </c>
      <c r="N803" s="120" t="s">
        <v>2052</v>
      </c>
      <c r="O803" s="120"/>
    </row>
    <row r="804" spans="1:15" ht="15.75" x14ac:dyDescent="0.25">
      <c r="A804" s="73"/>
      <c r="B804" s="118"/>
      <c r="C804" s="117">
        <v>8</v>
      </c>
      <c r="D804" s="117"/>
      <c r="E804" s="51" t="s">
        <v>1340</v>
      </c>
      <c r="F804" t="str">
        <f>"57057492"</f>
        <v>57057492</v>
      </c>
      <c r="G804" s="150"/>
      <c r="H804" s="150"/>
      <c r="I804" s="112" t="s">
        <v>1190</v>
      </c>
      <c r="J804" s="15" t="s">
        <v>45</v>
      </c>
      <c r="K804" s="16">
        <v>98946</v>
      </c>
      <c r="L804" s="16" t="s">
        <v>1341</v>
      </c>
      <c r="M804" s="49" t="s">
        <v>1242</v>
      </c>
      <c r="N804" s="120" t="s">
        <v>2052</v>
      </c>
      <c r="O804" s="120"/>
    </row>
    <row r="805" spans="1:15" ht="15.75" x14ac:dyDescent="0.25">
      <c r="A805" s="73"/>
      <c r="B805" s="118"/>
      <c r="C805" s="117">
        <v>9</v>
      </c>
      <c r="D805" s="117"/>
      <c r="E805" s="51" t="s">
        <v>1342</v>
      </c>
      <c r="F805" t="str">
        <f>"31290252"</f>
        <v>31290252</v>
      </c>
      <c r="G805" s="150"/>
      <c r="H805" s="150"/>
      <c r="I805" s="112" t="s">
        <v>1067</v>
      </c>
      <c r="J805" s="15" t="s">
        <v>45</v>
      </c>
      <c r="K805" s="16" t="s">
        <v>1343</v>
      </c>
      <c r="L805" s="16" t="s">
        <v>1344</v>
      </c>
      <c r="M805" s="49" t="s">
        <v>48</v>
      </c>
      <c r="N805" s="120" t="s">
        <v>2052</v>
      </c>
      <c r="O805" s="120"/>
    </row>
    <row r="806" spans="1:15" ht="15.75" x14ac:dyDescent="0.25">
      <c r="A806" s="73"/>
      <c r="B806" s="118"/>
      <c r="C806" s="117">
        <v>10</v>
      </c>
      <c r="D806" s="117"/>
      <c r="E806" s="51" t="s">
        <v>1345</v>
      </c>
      <c r="F806" t="str">
        <f>"87334497"</f>
        <v>87334497</v>
      </c>
      <c r="G806" s="150"/>
      <c r="H806" s="150"/>
      <c r="I806" s="112" t="s">
        <v>1067</v>
      </c>
      <c r="J806" s="15" t="s">
        <v>45</v>
      </c>
      <c r="K806" s="16" t="s">
        <v>1346</v>
      </c>
      <c r="L806" s="16" t="s">
        <v>1295</v>
      </c>
      <c r="M806" s="49" t="s">
        <v>48</v>
      </c>
      <c r="N806" s="120" t="s">
        <v>2052</v>
      </c>
      <c r="O806" s="120"/>
    </row>
    <row r="807" spans="1:15" ht="15.75" x14ac:dyDescent="0.25">
      <c r="A807" s="73"/>
      <c r="B807" s="118"/>
      <c r="C807" s="117">
        <v>11</v>
      </c>
      <c r="D807" s="117"/>
      <c r="E807" s="51" t="s">
        <v>1347</v>
      </c>
      <c r="F807" t="str">
        <f>"16380107"</f>
        <v>16380107</v>
      </c>
      <c r="G807" s="150"/>
      <c r="H807" s="150"/>
      <c r="I807" s="126" t="s">
        <v>1416</v>
      </c>
      <c r="J807" s="15" t="s">
        <v>45</v>
      </c>
      <c r="K807" s="16" t="s">
        <v>1348</v>
      </c>
      <c r="L807" s="16" t="s">
        <v>1349</v>
      </c>
      <c r="M807" s="49" t="s">
        <v>48</v>
      </c>
      <c r="N807" s="120" t="s">
        <v>2052</v>
      </c>
      <c r="O807" s="120"/>
    </row>
    <row r="808" spans="1:15" ht="15.75" x14ac:dyDescent="0.25">
      <c r="A808" s="73"/>
      <c r="B808" s="118"/>
      <c r="C808" s="117">
        <v>12</v>
      </c>
      <c r="D808" s="117"/>
      <c r="E808" s="51" t="s">
        <v>1350</v>
      </c>
      <c r="F808" t="str">
        <f>"81626336"</f>
        <v>81626336</v>
      </c>
      <c r="G808" s="150"/>
      <c r="H808" s="150"/>
      <c r="I808" s="112" t="s">
        <v>1067</v>
      </c>
      <c r="J808" s="15" t="s">
        <v>45</v>
      </c>
      <c r="K808" s="16" t="s">
        <v>1351</v>
      </c>
      <c r="L808" s="16" t="s">
        <v>1352</v>
      </c>
      <c r="M808" s="49" t="s">
        <v>48</v>
      </c>
      <c r="N808" s="120" t="s">
        <v>2052</v>
      </c>
      <c r="O808" s="120"/>
    </row>
    <row r="809" spans="1:15" ht="15.75" x14ac:dyDescent="0.25">
      <c r="A809" s="73"/>
      <c r="B809" s="118"/>
      <c r="C809" s="117">
        <v>13</v>
      </c>
      <c r="D809" s="117"/>
      <c r="E809" s="42" t="s">
        <v>1773</v>
      </c>
      <c r="F809" t="str">
        <f>"44846308"</f>
        <v>44846308</v>
      </c>
      <c r="G809" s="150"/>
      <c r="H809" s="150"/>
      <c r="I809" s="112" t="s">
        <v>1617</v>
      </c>
      <c r="J809" s="15" t="s">
        <v>45</v>
      </c>
      <c r="K809" s="16" t="s">
        <v>1782</v>
      </c>
      <c r="L809" s="16" t="s">
        <v>1783</v>
      </c>
      <c r="M809" s="49" t="s">
        <v>48</v>
      </c>
      <c r="N809" s="120" t="s">
        <v>2052</v>
      </c>
      <c r="O809" s="120"/>
    </row>
    <row r="810" spans="1:15" ht="15.75" x14ac:dyDescent="0.25">
      <c r="A810" s="73"/>
      <c r="B810" s="118"/>
      <c r="C810" s="117">
        <v>14</v>
      </c>
      <c r="D810" s="117"/>
      <c r="E810" s="42" t="s">
        <v>1774</v>
      </c>
      <c r="F810" t="str">
        <f>"36137890"</f>
        <v>36137890</v>
      </c>
      <c r="G810" s="150"/>
      <c r="H810" s="150"/>
      <c r="I810" s="112" t="s">
        <v>1618</v>
      </c>
      <c r="J810" s="15" t="s">
        <v>45</v>
      </c>
      <c r="K810" s="16">
        <v>47727</v>
      </c>
      <c r="L810" s="16" t="s">
        <v>1806</v>
      </c>
      <c r="M810" s="49" t="s">
        <v>1792</v>
      </c>
      <c r="N810" s="120" t="s">
        <v>2052</v>
      </c>
      <c r="O810" s="120"/>
    </row>
    <row r="811" spans="1:15" ht="15.75" x14ac:dyDescent="0.25">
      <c r="A811" s="73"/>
      <c r="B811" s="118"/>
      <c r="C811" s="117">
        <v>15</v>
      </c>
      <c r="D811" s="117"/>
      <c r="E811" s="42" t="s">
        <v>1775</v>
      </c>
      <c r="F811" t="str">
        <f>"28173403"</f>
        <v>28173403</v>
      </c>
      <c r="G811" s="150"/>
      <c r="H811" s="150"/>
      <c r="I811" s="112" t="s">
        <v>1617</v>
      </c>
      <c r="J811" s="15" t="s">
        <v>45</v>
      </c>
      <c r="K811" s="16">
        <v>94925</v>
      </c>
      <c r="L811" s="43" t="s">
        <v>1780</v>
      </c>
      <c r="M811" s="49" t="s">
        <v>167</v>
      </c>
      <c r="N811" s="120" t="s">
        <v>2052</v>
      </c>
      <c r="O811" s="120"/>
    </row>
    <row r="812" spans="1:15" ht="15.75" x14ac:dyDescent="0.25">
      <c r="A812" s="73"/>
      <c r="B812" s="118"/>
      <c r="C812" s="117">
        <v>16</v>
      </c>
      <c r="D812" s="117"/>
      <c r="E812" s="42" t="s">
        <v>1776</v>
      </c>
      <c r="F812" t="str">
        <f>"33844103"</f>
        <v>33844103</v>
      </c>
      <c r="G812" s="150"/>
      <c r="H812" s="150"/>
      <c r="I812" s="112" t="s">
        <v>1617</v>
      </c>
      <c r="J812" s="15" t="s">
        <v>45</v>
      </c>
      <c r="K812" s="16" t="s">
        <v>1779</v>
      </c>
      <c r="L812" s="43" t="s">
        <v>1781</v>
      </c>
      <c r="M812" s="49" t="s">
        <v>48</v>
      </c>
      <c r="N812" s="120" t="s">
        <v>2052</v>
      </c>
      <c r="O812" s="120"/>
    </row>
    <row r="813" spans="1:15" ht="15.75" x14ac:dyDescent="0.25">
      <c r="A813" s="73"/>
      <c r="B813" s="118"/>
      <c r="C813" s="117">
        <v>17</v>
      </c>
      <c r="D813" s="117"/>
      <c r="E813" s="42" t="s">
        <v>1777</v>
      </c>
      <c r="F813" t="str">
        <f>"08969843"</f>
        <v>08969843</v>
      </c>
      <c r="G813"/>
      <c r="H813"/>
      <c r="I813" s="112" t="s">
        <v>1603</v>
      </c>
      <c r="J813" s="15" t="s">
        <v>45</v>
      </c>
      <c r="K813" s="16" t="s">
        <v>1820</v>
      </c>
      <c r="L813" s="16" t="s">
        <v>1821</v>
      </c>
      <c r="M813" s="49" t="s">
        <v>1792</v>
      </c>
      <c r="N813" s="120" t="s">
        <v>2052</v>
      </c>
      <c r="O813" s="120"/>
    </row>
    <row r="814" spans="1:15" ht="15.75" x14ac:dyDescent="0.25">
      <c r="A814" s="72"/>
      <c r="B814" s="114"/>
      <c r="C814" s="117">
        <v>18</v>
      </c>
      <c r="D814" s="117"/>
      <c r="E814" s="42" t="s">
        <v>1778</v>
      </c>
      <c r="F814" t="str">
        <f>"30926252"</f>
        <v>30926252</v>
      </c>
      <c r="G814" s="147"/>
      <c r="H814" s="113"/>
      <c r="I814" s="112" t="s">
        <v>1617</v>
      </c>
      <c r="J814" s="15" t="s">
        <v>45</v>
      </c>
      <c r="K814" s="16" t="s">
        <v>1793</v>
      </c>
      <c r="L814" s="16" t="s">
        <v>687</v>
      </c>
      <c r="M814" s="49" t="s">
        <v>48</v>
      </c>
      <c r="N814" s="120" t="s">
        <v>2052</v>
      </c>
      <c r="O814" s="120"/>
    </row>
    <row r="815" spans="1:15" ht="47.25" x14ac:dyDescent="0.2">
      <c r="A815" s="87" t="s">
        <v>90</v>
      </c>
      <c r="B815" s="88"/>
      <c r="C815" s="88"/>
      <c r="D815" s="88"/>
      <c r="E815" s="88"/>
      <c r="F815" s="88"/>
      <c r="G815" s="133"/>
      <c r="H815" s="113"/>
      <c r="I815" s="89"/>
      <c r="J815" s="191" t="s">
        <v>152</v>
      </c>
      <c r="K815" s="191"/>
      <c r="L815" s="191"/>
      <c r="M815" s="191"/>
      <c r="N815" s="5"/>
      <c r="O815" s="5"/>
    </row>
    <row r="816" spans="1:15" s="9" customFormat="1" ht="15.75" x14ac:dyDescent="0.25">
      <c r="A816" s="3" t="s">
        <v>15</v>
      </c>
      <c r="B816" s="3"/>
      <c r="C816" s="119" t="s">
        <v>12</v>
      </c>
      <c r="D816" s="119"/>
      <c r="E816" s="5" t="s">
        <v>14</v>
      </c>
      <c r="F816" s="121"/>
      <c r="G816" s="132"/>
      <c r="H816" s="113"/>
      <c r="I816" s="119" t="s">
        <v>8</v>
      </c>
      <c r="J816" s="4" t="s">
        <v>44</v>
      </c>
      <c r="K816" s="4" t="s">
        <v>41</v>
      </c>
      <c r="L816" s="5" t="s">
        <v>42</v>
      </c>
      <c r="M816" s="4" t="s">
        <v>43</v>
      </c>
      <c r="N816" s="119" t="s">
        <v>91</v>
      </c>
      <c r="O816" s="119" t="s">
        <v>1477</v>
      </c>
    </row>
    <row r="817" spans="1:15" s="9" customFormat="1" x14ac:dyDescent="0.25">
      <c r="A817" s="95" t="s">
        <v>18</v>
      </c>
      <c r="B817" s="68"/>
      <c r="C817" s="71">
        <v>1</v>
      </c>
      <c r="D817" s="113"/>
      <c r="E817" s="71" t="s">
        <v>1478</v>
      </c>
      <c r="F817" t="s">
        <v>2746</v>
      </c>
      <c r="G817" s="150"/>
      <c r="H817" s="150"/>
      <c r="I817" s="95" t="s">
        <v>243</v>
      </c>
      <c r="J817" s="49" t="s">
        <v>139</v>
      </c>
      <c r="K817" s="49" t="s">
        <v>244</v>
      </c>
      <c r="L817" s="51" t="s">
        <v>246</v>
      </c>
      <c r="M817" s="49" t="s">
        <v>247</v>
      </c>
      <c r="N817" s="188" t="s">
        <v>2052</v>
      </c>
      <c r="O817" s="188"/>
    </row>
    <row r="818" spans="1:15" s="9" customFormat="1" x14ac:dyDescent="0.25">
      <c r="A818" s="103"/>
      <c r="B818" s="69"/>
      <c r="C818" s="72"/>
      <c r="D818" s="114"/>
      <c r="E818" s="72"/>
      <c r="F818" s="151"/>
      <c r="G818" s="150"/>
      <c r="H818" s="150"/>
      <c r="I818" s="94"/>
      <c r="J818" s="49" t="s">
        <v>245</v>
      </c>
      <c r="K818" s="49" t="s">
        <v>244</v>
      </c>
      <c r="L818" s="51" t="s">
        <v>246</v>
      </c>
      <c r="M818" s="49" t="s">
        <v>247</v>
      </c>
      <c r="N818" s="188"/>
      <c r="O818" s="188"/>
    </row>
    <row r="819" spans="1:15" s="9" customFormat="1" x14ac:dyDescent="0.25">
      <c r="A819" s="103"/>
      <c r="B819" s="69"/>
      <c r="C819" s="71">
        <v>2</v>
      </c>
      <c r="D819" s="113"/>
      <c r="E819" s="71" t="s">
        <v>67</v>
      </c>
      <c r="F819" t="s">
        <v>2747</v>
      </c>
      <c r="G819" s="150"/>
      <c r="H819" s="150"/>
      <c r="I819" s="95" t="s">
        <v>28</v>
      </c>
      <c r="J819" s="49" t="s">
        <v>139</v>
      </c>
      <c r="K819" s="6" t="s">
        <v>141</v>
      </c>
      <c r="L819" s="6" t="s">
        <v>142</v>
      </c>
      <c r="M819" s="51" t="s">
        <v>143</v>
      </c>
      <c r="N819" s="182" t="s">
        <v>2052</v>
      </c>
      <c r="O819" s="182"/>
    </row>
    <row r="820" spans="1:15" s="9" customFormat="1" x14ac:dyDescent="0.25">
      <c r="A820" s="98"/>
      <c r="B820" s="70"/>
      <c r="C820" s="72"/>
      <c r="D820" s="114"/>
      <c r="E820" s="72"/>
      <c r="F820" s="151"/>
      <c r="G820" s="150"/>
      <c r="H820" s="150"/>
      <c r="I820" s="94"/>
      <c r="J820" s="49" t="s">
        <v>140</v>
      </c>
      <c r="K820" s="6" t="s">
        <v>141</v>
      </c>
      <c r="L820" s="49" t="s">
        <v>178</v>
      </c>
      <c r="M820" s="51" t="s">
        <v>143</v>
      </c>
      <c r="N820" s="182"/>
      <c r="O820" s="182"/>
    </row>
    <row r="821" spans="1:15" ht="15.75" x14ac:dyDescent="0.25">
      <c r="A821" s="71" t="s">
        <v>21</v>
      </c>
      <c r="B821" s="128"/>
      <c r="C821" s="71">
        <v>1</v>
      </c>
      <c r="D821" s="113"/>
      <c r="E821" s="71" t="s">
        <v>1598</v>
      </c>
      <c r="F821" t="s">
        <v>2748</v>
      </c>
      <c r="G821" s="113"/>
      <c r="H821" s="113"/>
      <c r="I821" s="102" t="s">
        <v>1586</v>
      </c>
      <c r="J821" s="49" t="s">
        <v>139</v>
      </c>
      <c r="K821" s="49" t="s">
        <v>1599</v>
      </c>
      <c r="L821" s="49" t="s">
        <v>1600</v>
      </c>
      <c r="M821" s="49" t="s">
        <v>1601</v>
      </c>
      <c r="N821" s="188" t="s">
        <v>2052</v>
      </c>
      <c r="O821" s="188"/>
    </row>
    <row r="822" spans="1:15" ht="15.75" x14ac:dyDescent="0.25">
      <c r="A822" s="72"/>
      <c r="B822" s="129"/>
      <c r="C822" s="72"/>
      <c r="D822" s="114"/>
      <c r="E822" s="72"/>
      <c r="F822" s="114"/>
      <c r="G822" s="118"/>
      <c r="H822" s="113"/>
      <c r="I822" s="94"/>
      <c r="J822" s="49" t="s">
        <v>140</v>
      </c>
      <c r="K822" s="49" t="s">
        <v>1599</v>
      </c>
      <c r="L822" s="49" t="s">
        <v>1600</v>
      </c>
      <c r="M822" s="49" t="s">
        <v>1601</v>
      </c>
      <c r="N822" s="188"/>
      <c r="O822" s="188"/>
    </row>
    <row r="823" spans="1:15" ht="15.75" x14ac:dyDescent="0.25">
      <c r="A823" s="51" t="s">
        <v>1558</v>
      </c>
      <c r="B823" s="51"/>
      <c r="C823" s="117">
        <v>1</v>
      </c>
      <c r="D823" s="117"/>
      <c r="E823" s="51" t="s">
        <v>1914</v>
      </c>
      <c r="F823" t="s">
        <v>2363</v>
      </c>
      <c r="G823" s="113"/>
      <c r="H823" s="113"/>
      <c r="I823" s="126" t="s">
        <v>1656</v>
      </c>
      <c r="J823" s="49" t="s">
        <v>139</v>
      </c>
      <c r="K823" s="6" t="s">
        <v>1915</v>
      </c>
      <c r="L823" s="6" t="s">
        <v>1916</v>
      </c>
      <c r="M823" s="49" t="s">
        <v>1917</v>
      </c>
      <c r="N823" s="112" t="s">
        <v>2052</v>
      </c>
      <c r="O823" s="112"/>
    </row>
  </sheetData>
  <mergeCells count="477">
    <mergeCell ref="J1:M1"/>
    <mergeCell ref="N3:N4"/>
    <mergeCell ref="O3:O4"/>
    <mergeCell ref="N5:N7"/>
    <mergeCell ref="O5:O7"/>
    <mergeCell ref="J8:M8"/>
    <mergeCell ref="K16:M16"/>
    <mergeCell ref="K17:M18"/>
    <mergeCell ref="N17:N18"/>
    <mergeCell ref="O17:O18"/>
    <mergeCell ref="N19:N20"/>
    <mergeCell ref="O19:O20"/>
    <mergeCell ref="N10:N11"/>
    <mergeCell ref="O10:O11"/>
    <mergeCell ref="N12:N13"/>
    <mergeCell ref="O12:O13"/>
    <mergeCell ref="N14:N15"/>
    <mergeCell ref="O14:O15"/>
    <mergeCell ref="N37:N38"/>
    <mergeCell ref="O37:O38"/>
    <mergeCell ref="K39:M39"/>
    <mergeCell ref="N40:N41"/>
    <mergeCell ref="O40:O41"/>
    <mergeCell ref="N42:N43"/>
    <mergeCell ref="O42:O43"/>
    <mergeCell ref="K43:L43"/>
    <mergeCell ref="K22:L22"/>
    <mergeCell ref="K23:L23"/>
    <mergeCell ref="J31:M31"/>
    <mergeCell ref="N33:N34"/>
    <mergeCell ref="O33:O34"/>
    <mergeCell ref="K35:M35"/>
    <mergeCell ref="N35:N36"/>
    <mergeCell ref="O35:O36"/>
    <mergeCell ref="K36:M36"/>
    <mergeCell ref="N58:N59"/>
    <mergeCell ref="O58:O59"/>
    <mergeCell ref="K60:M60"/>
    <mergeCell ref="K61:M61"/>
    <mergeCell ref="N62:N63"/>
    <mergeCell ref="O62:O63"/>
    <mergeCell ref="K63:L63"/>
    <mergeCell ref="K46:L46"/>
    <mergeCell ref="K49:L49"/>
    <mergeCell ref="J53:M53"/>
    <mergeCell ref="N55:N56"/>
    <mergeCell ref="O55:O56"/>
    <mergeCell ref="K57:M57"/>
    <mergeCell ref="K79:M80"/>
    <mergeCell ref="N79:N80"/>
    <mergeCell ref="O79:O80"/>
    <mergeCell ref="K81:M81"/>
    <mergeCell ref="N82:N83"/>
    <mergeCell ref="O82:O83"/>
    <mergeCell ref="K72:M72"/>
    <mergeCell ref="J73:M73"/>
    <mergeCell ref="N75:N76"/>
    <mergeCell ref="O75:O76"/>
    <mergeCell ref="N77:N78"/>
    <mergeCell ref="O77:O78"/>
    <mergeCell ref="N90:N91"/>
    <mergeCell ref="O90:O91"/>
    <mergeCell ref="K92:M92"/>
    <mergeCell ref="J101:M101"/>
    <mergeCell ref="N103:N104"/>
    <mergeCell ref="O103:O104"/>
    <mergeCell ref="N84:N85"/>
    <mergeCell ref="O84:O85"/>
    <mergeCell ref="N86:N87"/>
    <mergeCell ref="O86:O87"/>
    <mergeCell ref="K87:L87"/>
    <mergeCell ref="N88:N89"/>
    <mergeCell ref="O88:O89"/>
    <mergeCell ref="N111:N112"/>
    <mergeCell ref="O111:O112"/>
    <mergeCell ref="N113:N114"/>
    <mergeCell ref="O113:O114"/>
    <mergeCell ref="N115:N116"/>
    <mergeCell ref="O115:O116"/>
    <mergeCell ref="N105:N106"/>
    <mergeCell ref="O105:O106"/>
    <mergeCell ref="N107:N108"/>
    <mergeCell ref="O107:O108"/>
    <mergeCell ref="N109:N110"/>
    <mergeCell ref="O109:O110"/>
    <mergeCell ref="J132:M132"/>
    <mergeCell ref="N134:N135"/>
    <mergeCell ref="O134:O135"/>
    <mergeCell ref="K136:M137"/>
    <mergeCell ref="N136:N137"/>
    <mergeCell ref="O136:O137"/>
    <mergeCell ref="N117:N118"/>
    <mergeCell ref="O117:O118"/>
    <mergeCell ref="N119:N120"/>
    <mergeCell ref="O119:O120"/>
    <mergeCell ref="K120:L120"/>
    <mergeCell ref="N121:N122"/>
    <mergeCell ref="O121:O122"/>
    <mergeCell ref="K143:M143"/>
    <mergeCell ref="K144:M144"/>
    <mergeCell ref="K146:L146"/>
    <mergeCell ref="J152:M152"/>
    <mergeCell ref="N154:N155"/>
    <mergeCell ref="O154:O155"/>
    <mergeCell ref="N138:N139"/>
    <mergeCell ref="O138:O139"/>
    <mergeCell ref="K140:M141"/>
    <mergeCell ref="N140:N141"/>
    <mergeCell ref="O140:O141"/>
    <mergeCell ref="K142:M142"/>
    <mergeCell ref="K161:L161"/>
    <mergeCell ref="K162:L162"/>
    <mergeCell ref="J168:M168"/>
    <mergeCell ref="N170:N171"/>
    <mergeCell ref="O170:O171"/>
    <mergeCell ref="N172:N173"/>
    <mergeCell ref="O172:O173"/>
    <mergeCell ref="N156:N157"/>
    <mergeCell ref="O156:O157"/>
    <mergeCell ref="N158:N159"/>
    <mergeCell ref="O158:O159"/>
    <mergeCell ref="N160:N161"/>
    <mergeCell ref="O160:O161"/>
    <mergeCell ref="N180:N181"/>
    <mergeCell ref="O180:O181"/>
    <mergeCell ref="N182:N183"/>
    <mergeCell ref="O182:O183"/>
    <mergeCell ref="J184:M184"/>
    <mergeCell ref="N185:N186"/>
    <mergeCell ref="O185:O186"/>
    <mergeCell ref="K186:L186"/>
    <mergeCell ref="N174:N175"/>
    <mergeCell ref="O174:O175"/>
    <mergeCell ref="N176:N177"/>
    <mergeCell ref="O176:O177"/>
    <mergeCell ref="N178:N179"/>
    <mergeCell ref="O178:O179"/>
    <mergeCell ref="N202:N203"/>
    <mergeCell ref="O202:O203"/>
    <mergeCell ref="N204:N205"/>
    <mergeCell ref="O204:O205"/>
    <mergeCell ref="N206:N207"/>
    <mergeCell ref="O206:O207"/>
    <mergeCell ref="N187:N188"/>
    <mergeCell ref="O187:O188"/>
    <mergeCell ref="K188:L188"/>
    <mergeCell ref="K196:L196"/>
    <mergeCell ref="J197:M197"/>
    <mergeCell ref="N199:N201"/>
    <mergeCell ref="O199:O201"/>
    <mergeCell ref="K219:L219"/>
    <mergeCell ref="N220:N222"/>
    <mergeCell ref="O220:O222"/>
    <mergeCell ref="K222:L222"/>
    <mergeCell ref="N208:N209"/>
    <mergeCell ref="O208:O209"/>
    <mergeCell ref="N210:N211"/>
    <mergeCell ref="O210:O211"/>
    <mergeCell ref="N212:N214"/>
    <mergeCell ref="O212:O214"/>
    <mergeCell ref="N223:N225"/>
    <mergeCell ref="O223:O225"/>
    <mergeCell ref="N226:N227"/>
    <mergeCell ref="O226:O227"/>
    <mergeCell ref="N228:N229"/>
    <mergeCell ref="O228:O229"/>
    <mergeCell ref="N215:N216"/>
    <mergeCell ref="O215:O216"/>
    <mergeCell ref="N217:N219"/>
    <mergeCell ref="O217:O219"/>
    <mergeCell ref="N236:N237"/>
    <mergeCell ref="K237:L237"/>
    <mergeCell ref="N238:N240"/>
    <mergeCell ref="K240:L240"/>
    <mergeCell ref="N241:N242"/>
    <mergeCell ref="K242:L242"/>
    <mergeCell ref="N230:N231"/>
    <mergeCell ref="O230:O231"/>
    <mergeCell ref="N232:N233"/>
    <mergeCell ref="O232:O233"/>
    <mergeCell ref="K233:L233"/>
    <mergeCell ref="N234:N235"/>
    <mergeCell ref="O234:O235"/>
    <mergeCell ref="K235:L235"/>
    <mergeCell ref="J294:M294"/>
    <mergeCell ref="N296:N297"/>
    <mergeCell ref="O296:O297"/>
    <mergeCell ref="N298:N299"/>
    <mergeCell ref="O298:O299"/>
    <mergeCell ref="N300:N301"/>
    <mergeCell ref="O300:O301"/>
    <mergeCell ref="N243:N244"/>
    <mergeCell ref="K244:L244"/>
    <mergeCell ref="N245:N246"/>
    <mergeCell ref="K246:L246"/>
    <mergeCell ref="N247:N248"/>
    <mergeCell ref="K248:L248"/>
    <mergeCell ref="N308:N309"/>
    <mergeCell ref="O308:O309"/>
    <mergeCell ref="N310:N311"/>
    <mergeCell ref="O310:O311"/>
    <mergeCell ref="N312:N314"/>
    <mergeCell ref="O312:O314"/>
    <mergeCell ref="N302:N303"/>
    <mergeCell ref="O302:O303"/>
    <mergeCell ref="N304:N305"/>
    <mergeCell ref="O304:O305"/>
    <mergeCell ref="N306:N307"/>
    <mergeCell ref="O306:O307"/>
    <mergeCell ref="K324:L324"/>
    <mergeCell ref="J355:M355"/>
    <mergeCell ref="K314:L314"/>
    <mergeCell ref="N315:N316"/>
    <mergeCell ref="O315:O316"/>
    <mergeCell ref="N317:N318"/>
    <mergeCell ref="O317:O318"/>
    <mergeCell ref="N319:N320"/>
    <mergeCell ref="O319:O320"/>
    <mergeCell ref="N357:N358"/>
    <mergeCell ref="O357:O358"/>
    <mergeCell ref="N359:N360"/>
    <mergeCell ref="O359:O360"/>
    <mergeCell ref="N361:N362"/>
    <mergeCell ref="O361:O362"/>
    <mergeCell ref="N321:N322"/>
    <mergeCell ref="O321:O322"/>
    <mergeCell ref="N323:N324"/>
    <mergeCell ref="O323:O324"/>
    <mergeCell ref="N380:N381"/>
    <mergeCell ref="O380:O381"/>
    <mergeCell ref="N382:N383"/>
    <mergeCell ref="O382:O383"/>
    <mergeCell ref="K383:L383"/>
    <mergeCell ref="N384:N385"/>
    <mergeCell ref="O384:O385"/>
    <mergeCell ref="N363:N364"/>
    <mergeCell ref="K364:L364"/>
    <mergeCell ref="N365:N366"/>
    <mergeCell ref="J376:M376"/>
    <mergeCell ref="N378:N379"/>
    <mergeCell ref="O378:O379"/>
    <mergeCell ref="N403:N404"/>
    <mergeCell ref="O403:O404"/>
    <mergeCell ref="K404:L404"/>
    <mergeCell ref="N405:N406"/>
    <mergeCell ref="O405:O406"/>
    <mergeCell ref="J413:M413"/>
    <mergeCell ref="N386:N387"/>
    <mergeCell ref="J397:M397"/>
    <mergeCell ref="N399:N400"/>
    <mergeCell ref="O399:O400"/>
    <mergeCell ref="N401:N402"/>
    <mergeCell ref="O401:O402"/>
    <mergeCell ref="N422:N424"/>
    <mergeCell ref="O422:O424"/>
    <mergeCell ref="N425:N426"/>
    <mergeCell ref="O425:O426"/>
    <mergeCell ref="N427:N428"/>
    <mergeCell ref="O427:O428"/>
    <mergeCell ref="N415:N416"/>
    <mergeCell ref="O415:O416"/>
    <mergeCell ref="N417:N419"/>
    <mergeCell ref="O417:O419"/>
    <mergeCell ref="N420:N421"/>
    <mergeCell ref="O420:O421"/>
    <mergeCell ref="N436:N437"/>
    <mergeCell ref="O436:O437"/>
    <mergeCell ref="N438:N440"/>
    <mergeCell ref="O438:O440"/>
    <mergeCell ref="N441:N443"/>
    <mergeCell ref="O441:O443"/>
    <mergeCell ref="N429:N431"/>
    <mergeCell ref="O429:O431"/>
    <mergeCell ref="N432:N433"/>
    <mergeCell ref="O432:O433"/>
    <mergeCell ref="N434:N435"/>
    <mergeCell ref="O434:O435"/>
    <mergeCell ref="N450:N452"/>
    <mergeCell ref="O450:O452"/>
    <mergeCell ref="K452:L452"/>
    <mergeCell ref="N453:N454"/>
    <mergeCell ref="O453:O454"/>
    <mergeCell ref="K454:L454"/>
    <mergeCell ref="K443:L443"/>
    <mergeCell ref="N444:N445"/>
    <mergeCell ref="O444:O445"/>
    <mergeCell ref="N446:N447"/>
    <mergeCell ref="O446:O447"/>
    <mergeCell ref="N448:N449"/>
    <mergeCell ref="O448:O449"/>
    <mergeCell ref="N461:N462"/>
    <mergeCell ref="O461:O462"/>
    <mergeCell ref="J508:M508"/>
    <mergeCell ref="N510:N511"/>
    <mergeCell ref="O510:O511"/>
    <mergeCell ref="N512:N513"/>
    <mergeCell ref="O512:O513"/>
    <mergeCell ref="N455:N456"/>
    <mergeCell ref="O455:O456"/>
    <mergeCell ref="N457:N458"/>
    <mergeCell ref="O457:O458"/>
    <mergeCell ref="K458:L458"/>
    <mergeCell ref="N459:N460"/>
    <mergeCell ref="K460:L460"/>
    <mergeCell ref="N520:N521"/>
    <mergeCell ref="O520:O521"/>
    <mergeCell ref="N522:N523"/>
    <mergeCell ref="O522:O523"/>
    <mergeCell ref="N524:N525"/>
    <mergeCell ref="O524:O525"/>
    <mergeCell ref="N514:N515"/>
    <mergeCell ref="O514:O515"/>
    <mergeCell ref="N516:N517"/>
    <mergeCell ref="O516:O517"/>
    <mergeCell ref="N518:N519"/>
    <mergeCell ref="O518:O519"/>
    <mergeCell ref="N532:N533"/>
    <mergeCell ref="O532:O533"/>
    <mergeCell ref="N534:N535"/>
    <mergeCell ref="O534:O535"/>
    <mergeCell ref="K535:L535"/>
    <mergeCell ref="N536:N537"/>
    <mergeCell ref="O536:O537"/>
    <mergeCell ref="N526:N527"/>
    <mergeCell ref="O526:O527"/>
    <mergeCell ref="N528:N529"/>
    <mergeCell ref="O528:O529"/>
    <mergeCell ref="N530:N531"/>
    <mergeCell ref="O530:O531"/>
    <mergeCell ref="N569:N570"/>
    <mergeCell ref="O569:O570"/>
    <mergeCell ref="N571:N572"/>
    <mergeCell ref="O571:O572"/>
    <mergeCell ref="N573:N574"/>
    <mergeCell ref="O573:O574"/>
    <mergeCell ref="N538:N539"/>
    <mergeCell ref="O538:O539"/>
    <mergeCell ref="K539:L539"/>
    <mergeCell ref="J565:M565"/>
    <mergeCell ref="N567:N568"/>
    <mergeCell ref="O567:O568"/>
    <mergeCell ref="K580:L580"/>
    <mergeCell ref="J590:M590"/>
    <mergeCell ref="N592:N593"/>
    <mergeCell ref="O592:O593"/>
    <mergeCell ref="N594:N595"/>
    <mergeCell ref="O594:O595"/>
    <mergeCell ref="N575:N576"/>
    <mergeCell ref="O575:O576"/>
    <mergeCell ref="N577:N578"/>
    <mergeCell ref="O577:O578"/>
    <mergeCell ref="N579:N580"/>
    <mergeCell ref="O579:O580"/>
    <mergeCell ref="N602:N603"/>
    <mergeCell ref="O602:O603"/>
    <mergeCell ref="N604:N605"/>
    <mergeCell ref="O604:O605"/>
    <mergeCell ref="N606:N607"/>
    <mergeCell ref="O606:O607"/>
    <mergeCell ref="N596:N597"/>
    <mergeCell ref="O596:O597"/>
    <mergeCell ref="N598:N599"/>
    <mergeCell ref="O598:O599"/>
    <mergeCell ref="N600:N601"/>
    <mergeCell ref="O600:O601"/>
    <mergeCell ref="N620:N621"/>
    <mergeCell ref="O620:O621"/>
    <mergeCell ref="N622:N623"/>
    <mergeCell ref="O622:O623"/>
    <mergeCell ref="N624:N625"/>
    <mergeCell ref="O624:O625"/>
    <mergeCell ref="K607:L607"/>
    <mergeCell ref="J614:M614"/>
    <mergeCell ref="N616:N617"/>
    <mergeCell ref="O616:O617"/>
    <mergeCell ref="N618:N619"/>
    <mergeCell ref="O618:O619"/>
    <mergeCell ref="K632:L632"/>
    <mergeCell ref="N633:N634"/>
    <mergeCell ref="O633:O634"/>
    <mergeCell ref="N635:N636"/>
    <mergeCell ref="O635:O636"/>
    <mergeCell ref="N637:N638"/>
    <mergeCell ref="O637:O638"/>
    <mergeCell ref="N626:N628"/>
    <mergeCell ref="O626:O628"/>
    <mergeCell ref="N629:N630"/>
    <mergeCell ref="O629:O630"/>
    <mergeCell ref="N631:N632"/>
    <mergeCell ref="O631:O632"/>
    <mergeCell ref="K650:L650"/>
    <mergeCell ref="N651:N652"/>
    <mergeCell ref="J680:M680"/>
    <mergeCell ref="N639:N640"/>
    <mergeCell ref="O639:O640"/>
    <mergeCell ref="N641:N642"/>
    <mergeCell ref="O641:O642"/>
    <mergeCell ref="N643:N644"/>
    <mergeCell ref="O643:O644"/>
    <mergeCell ref="N682:N683"/>
    <mergeCell ref="O682:O683"/>
    <mergeCell ref="N684:N685"/>
    <mergeCell ref="O684:O685"/>
    <mergeCell ref="N686:N687"/>
    <mergeCell ref="O686:O687"/>
    <mergeCell ref="N645:N646"/>
    <mergeCell ref="N647:N648"/>
    <mergeCell ref="N649:N650"/>
    <mergeCell ref="N694:N695"/>
    <mergeCell ref="O694:O695"/>
    <mergeCell ref="N696:N697"/>
    <mergeCell ref="O696:O697"/>
    <mergeCell ref="N698:N699"/>
    <mergeCell ref="O698:O699"/>
    <mergeCell ref="N688:N689"/>
    <mergeCell ref="O688:O689"/>
    <mergeCell ref="N690:N691"/>
    <mergeCell ref="O690:O691"/>
    <mergeCell ref="N692:N693"/>
    <mergeCell ref="O692:O693"/>
    <mergeCell ref="N707:N708"/>
    <mergeCell ref="O707:O708"/>
    <mergeCell ref="N709:N710"/>
    <mergeCell ref="O709:O710"/>
    <mergeCell ref="N711:N712"/>
    <mergeCell ref="O711:O712"/>
    <mergeCell ref="N700:N701"/>
    <mergeCell ref="O700:O701"/>
    <mergeCell ref="N702:N703"/>
    <mergeCell ref="O702:O703"/>
    <mergeCell ref="N704:N706"/>
    <mergeCell ref="O704:O706"/>
    <mergeCell ref="K722:L722"/>
    <mergeCell ref="J771:M771"/>
    <mergeCell ref="N773:N774"/>
    <mergeCell ref="O773:O774"/>
    <mergeCell ref="N713:N714"/>
    <mergeCell ref="O713:O714"/>
    <mergeCell ref="K714:L714"/>
    <mergeCell ref="N715:N716"/>
    <mergeCell ref="O715:O716"/>
    <mergeCell ref="N717:N718"/>
    <mergeCell ref="O717:O718"/>
    <mergeCell ref="N775:N776"/>
    <mergeCell ref="O775:O776"/>
    <mergeCell ref="N777:N778"/>
    <mergeCell ref="O777:O778"/>
    <mergeCell ref="N779:N780"/>
    <mergeCell ref="O779:O780"/>
    <mergeCell ref="N719:N720"/>
    <mergeCell ref="N721:N722"/>
    <mergeCell ref="O721:O722"/>
    <mergeCell ref="N787:N788"/>
    <mergeCell ref="O787:O788"/>
    <mergeCell ref="N789:N790"/>
    <mergeCell ref="O789:O790"/>
    <mergeCell ref="N791:N792"/>
    <mergeCell ref="O791:O792"/>
    <mergeCell ref="N781:N782"/>
    <mergeCell ref="O781:O782"/>
    <mergeCell ref="N783:N784"/>
    <mergeCell ref="O783:O784"/>
    <mergeCell ref="N785:N786"/>
    <mergeCell ref="O785:O786"/>
    <mergeCell ref="J815:M815"/>
    <mergeCell ref="N817:N818"/>
    <mergeCell ref="O817:O818"/>
    <mergeCell ref="N819:N820"/>
    <mergeCell ref="O819:O820"/>
    <mergeCell ref="N821:N822"/>
    <mergeCell ref="O821:O822"/>
    <mergeCell ref="N793:N794"/>
    <mergeCell ref="O793:O794"/>
    <mergeCell ref="K794:L794"/>
    <mergeCell ref="N795:N796"/>
    <mergeCell ref="O795:O796"/>
    <mergeCell ref="K796:L79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35"/>
  <sheetViews>
    <sheetView topLeftCell="A109" zoomScale="85" zoomScaleNormal="85" workbookViewId="0">
      <selection activeCell="E134" sqref="E134"/>
    </sheetView>
  </sheetViews>
  <sheetFormatPr defaultRowHeight="15" x14ac:dyDescent="0.2"/>
  <cols>
    <col min="1" max="2" width="17.7109375" style="44" customWidth="1"/>
    <col min="3" max="4" width="6.28515625" style="45" customWidth="1"/>
    <col min="5" max="5" width="58.7109375" style="46" bestFit="1" customWidth="1"/>
    <col min="6" max="6" width="26.7109375" style="74" bestFit="1" customWidth="1"/>
    <col min="7" max="7" width="16.85546875" style="2" bestFit="1" customWidth="1"/>
    <col min="8" max="16384" width="9.140625" style="2"/>
  </cols>
  <sheetData>
    <row r="1" spans="1:7" ht="15" customHeight="1" x14ac:dyDescent="0.2">
      <c r="A1" s="95" t="s">
        <v>16</v>
      </c>
      <c r="B1" s="68"/>
      <c r="C1" s="95">
        <v>1</v>
      </c>
      <c r="D1" s="58"/>
      <c r="E1" s="71" t="s">
        <v>1035</v>
      </c>
      <c r="F1" s="52" t="s">
        <v>2126</v>
      </c>
      <c r="G1" s="2" t="str">
        <f>VLOOKUP(F1,[1]Sheet1!$C$2:$D$576,2,0)</f>
        <v>Stuti Srivastava</v>
      </c>
    </row>
    <row r="2" spans="1:7" ht="15" customHeight="1" x14ac:dyDescent="0.2">
      <c r="A2" s="71" t="s">
        <v>22</v>
      </c>
      <c r="B2" s="62"/>
      <c r="C2" s="55">
        <v>1</v>
      </c>
      <c r="D2" s="55"/>
      <c r="E2" s="7" t="s">
        <v>360</v>
      </c>
      <c r="F2" s="52" t="s">
        <v>2127</v>
      </c>
      <c r="G2" s="2" t="str">
        <f>VLOOKUP(F2,[1]Sheet1!$C$2:$D$576,2,0)</f>
        <v>Rakesh Kumar Ranjan</v>
      </c>
    </row>
    <row r="3" spans="1:7" x14ac:dyDescent="0.2">
      <c r="A3" s="50" t="s">
        <v>179</v>
      </c>
      <c r="B3" s="50"/>
      <c r="C3" s="56">
        <v>1</v>
      </c>
      <c r="D3" s="56"/>
      <c r="E3" s="51" t="s">
        <v>640</v>
      </c>
      <c r="F3" s="52" t="s">
        <v>2124</v>
      </c>
      <c r="G3" s="2" t="str">
        <f>VLOOKUP(F3,[1]Sheet1!$C$2:$D$576,2,0)</f>
        <v>Aditi Joshi</v>
      </c>
    </row>
    <row r="4" spans="1:7" x14ac:dyDescent="0.2">
      <c r="A4" s="71" t="s">
        <v>1414</v>
      </c>
      <c r="B4" s="62"/>
      <c r="C4" s="56">
        <v>2</v>
      </c>
      <c r="D4" s="56"/>
      <c r="E4" s="51" t="s">
        <v>983</v>
      </c>
      <c r="F4" s="52" t="s">
        <v>2125</v>
      </c>
      <c r="G4" s="2" t="str">
        <f>VLOOKUP(F4,[1]Sheet1!$C$2:$D$576,2,0)</f>
        <v>Heena Patela</v>
      </c>
    </row>
    <row r="5" spans="1:7" s="9" customFormat="1" ht="15" customHeight="1" x14ac:dyDescent="0.2">
      <c r="A5" s="71" t="s">
        <v>18</v>
      </c>
      <c r="B5" s="62"/>
      <c r="C5" s="95">
        <v>1</v>
      </c>
      <c r="D5" s="58"/>
      <c r="E5" s="71" t="s">
        <v>1664</v>
      </c>
      <c r="F5" s="52">
        <v>14507859</v>
      </c>
      <c r="G5" s="2" t="e">
        <f>VLOOKUP(F5,[1]Sheet1!$C$2:$D$576,2,0)</f>
        <v>#N/A</v>
      </c>
    </row>
    <row r="6" spans="1:7" ht="15" customHeight="1" x14ac:dyDescent="0.2">
      <c r="A6" s="71" t="s">
        <v>22</v>
      </c>
      <c r="B6" s="62"/>
      <c r="C6" s="55">
        <v>1</v>
      </c>
      <c r="D6" s="55"/>
      <c r="E6" s="51" t="s">
        <v>177</v>
      </c>
      <c r="F6" s="52" t="s">
        <v>2216</v>
      </c>
      <c r="G6" s="2" t="str">
        <f>VLOOKUP(F6,[1]Sheet1!$C$2:$D$576,2,0)</f>
        <v>G Indra Kumar</v>
      </c>
    </row>
    <row r="7" spans="1:7" x14ac:dyDescent="0.2">
      <c r="A7" s="71" t="s">
        <v>21</v>
      </c>
      <c r="B7" s="62"/>
      <c r="C7" s="95">
        <v>1</v>
      </c>
      <c r="D7" s="58"/>
      <c r="E7" s="71" t="s">
        <v>1634</v>
      </c>
      <c r="F7" s="52" t="s">
        <v>2215</v>
      </c>
      <c r="G7" s="2" t="str">
        <f>VLOOKUP(F7,[1]Sheet1!$C$2:$D$576,2,0)</f>
        <v>Mohammed Abir Khan</v>
      </c>
    </row>
    <row r="8" spans="1:7" x14ac:dyDescent="0.2">
      <c r="A8" s="71" t="s">
        <v>1414</v>
      </c>
      <c r="B8" s="62"/>
      <c r="C8" s="55">
        <v>1</v>
      </c>
      <c r="D8" s="55"/>
      <c r="E8" s="15" t="s">
        <v>949</v>
      </c>
      <c r="F8" s="52" t="s">
        <v>2214</v>
      </c>
      <c r="G8" s="2" t="str">
        <f>VLOOKUP(F8,[1]Sheet1!$C$2:$D$576,2,0)</f>
        <v>Bhawdev Singh Charan</v>
      </c>
    </row>
    <row r="9" spans="1:7" s="9" customFormat="1" ht="15" customHeight="1" x14ac:dyDescent="0.2">
      <c r="A9" s="71" t="s">
        <v>18</v>
      </c>
      <c r="B9" s="62"/>
      <c r="C9" s="95">
        <v>1</v>
      </c>
      <c r="D9" s="58"/>
      <c r="E9" s="71" t="s">
        <v>1649</v>
      </c>
      <c r="F9" s="52" t="s">
        <v>2128</v>
      </c>
      <c r="G9" s="2" t="str">
        <f>VLOOKUP(F9,[1]Sheet1!$C$2:$D$576,2,0)</f>
        <v>Maliyannar Itagappa</v>
      </c>
    </row>
    <row r="10" spans="1:7" ht="15" customHeight="1" x14ac:dyDescent="0.2">
      <c r="A10" s="71" t="s">
        <v>22</v>
      </c>
      <c r="B10" s="62"/>
      <c r="C10" s="55">
        <v>1</v>
      </c>
      <c r="D10" s="55"/>
      <c r="E10" s="51" t="s">
        <v>256</v>
      </c>
      <c r="F10" s="52" t="s">
        <v>2131</v>
      </c>
      <c r="G10" s="2" t="str">
        <f>VLOOKUP(F10,[1]Sheet1!$C$2:$D$576,2,0)</f>
        <v>Umesh Kumar Pareek</v>
      </c>
    </row>
    <row r="11" spans="1:7" x14ac:dyDescent="0.2">
      <c r="A11" s="71" t="s">
        <v>1414</v>
      </c>
      <c r="B11" s="62"/>
      <c r="C11" s="55">
        <v>1</v>
      </c>
      <c r="D11" s="55"/>
      <c r="E11" s="7" t="s">
        <v>576</v>
      </c>
      <c r="F11" s="52" t="s">
        <v>2129</v>
      </c>
      <c r="G11" s="2" t="str">
        <f>VLOOKUP(F11,[1]Sheet1!$C$2:$D$576,2,0)</f>
        <v>Megha Meena</v>
      </c>
    </row>
    <row r="12" spans="1:7" x14ac:dyDescent="0.2">
      <c r="A12" s="50" t="s">
        <v>179</v>
      </c>
      <c r="B12" s="50"/>
      <c r="C12" s="55">
        <v>1</v>
      </c>
      <c r="D12" s="55"/>
      <c r="E12" s="7" t="s">
        <v>1475</v>
      </c>
      <c r="F12" s="52" t="s">
        <v>2130</v>
      </c>
      <c r="G12" s="2" t="str">
        <f>VLOOKUP(F12,[1]Sheet1!$C$2:$D$576,2,0)</f>
        <v>MANISH KALAL</v>
      </c>
    </row>
    <row r="13" spans="1:7" s="9" customFormat="1" ht="15" customHeight="1" x14ac:dyDescent="0.2">
      <c r="A13" s="71" t="s">
        <v>18</v>
      </c>
      <c r="B13" s="62"/>
      <c r="C13" s="95">
        <v>1</v>
      </c>
      <c r="D13" s="58"/>
      <c r="E13" s="71" t="s">
        <v>1548</v>
      </c>
      <c r="F13" s="52" t="s">
        <v>2211</v>
      </c>
      <c r="G13" s="2" t="str">
        <f>VLOOKUP(F13,[1]Sheet1!$C$2:$D$576,2,0)</f>
        <v>Pankaj Kumar Modi</v>
      </c>
    </row>
    <row r="14" spans="1:7" s="9" customFormat="1" ht="15" customHeight="1" x14ac:dyDescent="0.2">
      <c r="A14" s="71" t="s">
        <v>17</v>
      </c>
      <c r="B14" s="62"/>
      <c r="C14" s="55">
        <v>1</v>
      </c>
      <c r="D14" s="55"/>
      <c r="E14" s="51" t="s">
        <v>299</v>
      </c>
      <c r="F14" s="52" t="s">
        <v>2210</v>
      </c>
      <c r="G14" s="2" t="str">
        <f>VLOOKUP(F14,[1]Sheet1!$C$2:$D$576,2,0)</f>
        <v>Kavita Rathore</v>
      </c>
    </row>
    <row r="15" spans="1:7" x14ac:dyDescent="0.2">
      <c r="A15" s="49" t="s">
        <v>179</v>
      </c>
      <c r="B15" s="49"/>
      <c r="C15" s="55">
        <v>1</v>
      </c>
      <c r="D15" s="55"/>
      <c r="E15" s="16" t="s">
        <v>969</v>
      </c>
      <c r="F15" s="52" t="s">
        <v>2213</v>
      </c>
      <c r="G15" s="2" t="str">
        <f>VLOOKUP(F15,[1]Sheet1!$C$2:$D$576,2,0)</f>
        <v>Ritu Pujari</v>
      </c>
    </row>
    <row r="16" spans="1:7" x14ac:dyDescent="0.2">
      <c r="A16" s="95" t="s">
        <v>1414</v>
      </c>
      <c r="B16" s="68"/>
      <c r="C16" s="55">
        <v>1</v>
      </c>
      <c r="D16" s="55"/>
      <c r="E16" s="16" t="s">
        <v>1462</v>
      </c>
      <c r="F16" s="52" t="s">
        <v>2212</v>
      </c>
      <c r="G16" s="2" t="str">
        <f>VLOOKUP(F16,[1]Sheet1!$C$2:$D$576,2,0)</f>
        <v>Saloni Soni</v>
      </c>
    </row>
    <row r="17" spans="1:7" x14ac:dyDescent="0.2">
      <c r="A17" s="71" t="s">
        <v>21</v>
      </c>
      <c r="B17" s="62"/>
      <c r="C17" s="71">
        <v>1</v>
      </c>
      <c r="D17" s="52"/>
      <c r="E17" s="71" t="s">
        <v>1984</v>
      </c>
      <c r="F17" s="52" t="s">
        <v>2209</v>
      </c>
      <c r="G17" s="2" t="str">
        <f>VLOOKUP(F17,[1]Sheet1!$C$2:$D$576,2,0)</f>
        <v>SONAXI JAIN</v>
      </c>
    </row>
    <row r="18" spans="1:7" s="26" customFormat="1" x14ac:dyDescent="0.2">
      <c r="A18" s="71" t="s">
        <v>519</v>
      </c>
      <c r="B18" s="62"/>
      <c r="C18" s="56">
        <v>1</v>
      </c>
      <c r="D18" s="56"/>
      <c r="E18" s="11" t="s">
        <v>558</v>
      </c>
      <c r="F18" s="52" t="s">
        <v>2208</v>
      </c>
      <c r="G18" s="2" t="str">
        <f>VLOOKUP(F18,[1]Sheet1!$C$2:$D$576,2,0)</f>
        <v>Prateek Sapra</v>
      </c>
    </row>
    <row r="19" spans="1:7" s="26" customFormat="1" x14ac:dyDescent="0.2">
      <c r="A19" s="62" t="s">
        <v>1414</v>
      </c>
      <c r="B19" s="62"/>
      <c r="C19" s="56">
        <v>1</v>
      </c>
      <c r="D19" s="56"/>
      <c r="E19" s="11" t="s">
        <v>1541</v>
      </c>
      <c r="F19" s="52" t="s">
        <v>2207</v>
      </c>
      <c r="G19" s="2" t="str">
        <f>VLOOKUP(F19,[1]Sheet1!$C$2:$D$576,2,0)</f>
        <v>Bhuvnesh Machhar</v>
      </c>
    </row>
    <row r="20" spans="1:7" s="26" customFormat="1" ht="30" x14ac:dyDescent="0.2">
      <c r="A20" s="51" t="s">
        <v>22</v>
      </c>
      <c r="B20" s="51"/>
      <c r="C20" s="55">
        <v>1</v>
      </c>
      <c r="D20" s="55"/>
      <c r="E20" s="50" t="s">
        <v>302</v>
      </c>
      <c r="F20" s="52" t="s">
        <v>2181</v>
      </c>
      <c r="G20" s="2" t="str">
        <f>VLOOKUP(F20,[1]Sheet1!$C$2:$D$576,2,0)</f>
        <v>Neelima Varania</v>
      </c>
    </row>
    <row r="21" spans="1:7" s="26" customFormat="1" x14ac:dyDescent="0.2">
      <c r="A21" s="50" t="s">
        <v>179</v>
      </c>
      <c r="B21" s="50"/>
      <c r="C21" s="55">
        <v>1</v>
      </c>
      <c r="D21" s="55"/>
      <c r="E21" s="50" t="s">
        <v>369</v>
      </c>
      <c r="F21" s="52" t="s">
        <v>2180</v>
      </c>
      <c r="G21" s="2" t="str">
        <f>VLOOKUP(F21,[1]Sheet1!$C$2:$D$576,2,0)</f>
        <v>Komal Purbia</v>
      </c>
    </row>
    <row r="22" spans="1:7" ht="15" customHeight="1" x14ac:dyDescent="0.2">
      <c r="A22" s="71" t="s">
        <v>18</v>
      </c>
      <c r="B22" s="62"/>
      <c r="C22" s="95">
        <v>1</v>
      </c>
      <c r="D22" s="58"/>
      <c r="E22" s="71" t="s">
        <v>785</v>
      </c>
      <c r="F22" s="52" t="s">
        <v>2148</v>
      </c>
      <c r="G22" s="2" t="str">
        <f>VLOOKUP(F22,[1]Sheet1!$C$2:$D$576,2,0)</f>
        <v>Dr. Shivendra Kumar Singhal</v>
      </c>
    </row>
    <row r="23" spans="1:7" ht="15" customHeight="1" x14ac:dyDescent="0.2">
      <c r="A23" s="71" t="s">
        <v>22</v>
      </c>
      <c r="B23" s="62"/>
      <c r="C23" s="95">
        <v>1</v>
      </c>
      <c r="D23" s="58"/>
      <c r="E23" s="71" t="s">
        <v>506</v>
      </c>
      <c r="F23" s="52" t="s">
        <v>2145</v>
      </c>
      <c r="G23" s="2" t="str">
        <f>VLOOKUP(F23,[1]Sheet1!$C$2:$D$576,2,0)</f>
        <v>Asharam Gorchiya</v>
      </c>
    </row>
    <row r="24" spans="1:7" x14ac:dyDescent="0.2">
      <c r="A24" s="71" t="s">
        <v>21</v>
      </c>
      <c r="B24" s="62"/>
      <c r="C24" s="95">
        <v>1</v>
      </c>
      <c r="D24" s="58"/>
      <c r="E24" s="71" t="s">
        <v>1939</v>
      </c>
      <c r="F24" s="52" t="s">
        <v>2146</v>
      </c>
      <c r="G24" s="2" t="str">
        <f>VLOOKUP(F24,[1]Sheet1!$C$2:$D$576,2,0)</f>
        <v>Hardik Upadhyay</v>
      </c>
    </row>
    <row r="25" spans="1:7" x14ac:dyDescent="0.2">
      <c r="A25" s="71" t="s">
        <v>1414</v>
      </c>
      <c r="B25" s="71"/>
      <c r="C25" s="55">
        <v>1</v>
      </c>
      <c r="D25" s="55"/>
      <c r="E25" s="51" t="s">
        <v>1430</v>
      </c>
      <c r="F25" s="52" t="s">
        <v>2144</v>
      </c>
      <c r="G25" s="2" t="str">
        <f>VLOOKUP(F25,[1]Sheet1!$C$2:$D$576,2,0)</f>
        <v>Ankita Singh</v>
      </c>
    </row>
    <row r="26" spans="1:7" x14ac:dyDescent="0.2">
      <c r="A26" s="71" t="s">
        <v>519</v>
      </c>
      <c r="B26" s="62"/>
      <c r="C26" s="56">
        <v>1</v>
      </c>
      <c r="D26" s="56"/>
      <c r="E26" s="51" t="s">
        <v>1211</v>
      </c>
      <c r="F26" s="52" t="s">
        <v>2147</v>
      </c>
      <c r="G26" s="2" t="str">
        <f>VLOOKUP(F26,[1]Sheet1!$C$2:$D$576,2,0)</f>
        <v>Raghav Batra</v>
      </c>
    </row>
    <row r="27" spans="1:7" s="29" customFormat="1" ht="15" customHeight="1" x14ac:dyDescent="0.2">
      <c r="A27" s="71" t="s">
        <v>22</v>
      </c>
      <c r="B27" s="62"/>
      <c r="C27" s="95">
        <v>1</v>
      </c>
      <c r="D27" s="58"/>
      <c r="E27" s="71" t="s">
        <v>488</v>
      </c>
      <c r="F27" s="52" t="s">
        <v>2137</v>
      </c>
      <c r="G27" s="2" t="str">
        <f>VLOOKUP(F27,[1]Sheet1!$C$2:$D$576,2,0)</f>
        <v>Utkarsh Khare</v>
      </c>
    </row>
    <row r="28" spans="1:7" ht="30" x14ac:dyDescent="0.2">
      <c r="A28" s="50" t="s">
        <v>32</v>
      </c>
      <c r="B28" s="50"/>
      <c r="C28" s="55">
        <v>1</v>
      </c>
      <c r="D28" s="55"/>
      <c r="E28" s="50" t="s">
        <v>228</v>
      </c>
      <c r="F28" s="52" t="s">
        <v>2132</v>
      </c>
      <c r="G28" s="2" t="str">
        <f>VLOOKUP(F28,[1]Sheet1!$C$2:$D$576,2,0)</f>
        <v>Divya Sharma</v>
      </c>
    </row>
    <row r="29" spans="1:7" x14ac:dyDescent="0.2">
      <c r="A29" s="71" t="s">
        <v>21</v>
      </c>
      <c r="B29" s="62"/>
      <c r="C29" s="95">
        <v>1</v>
      </c>
      <c r="D29" s="58"/>
      <c r="E29" s="71" t="s">
        <v>1630</v>
      </c>
      <c r="F29" s="52" t="s">
        <v>2136</v>
      </c>
      <c r="G29" s="2" t="str">
        <f>VLOOKUP(F29,[1]Sheet1!$C$2:$D$576,2,0)</f>
        <v>Syed Mehatab</v>
      </c>
    </row>
    <row r="30" spans="1:7" x14ac:dyDescent="0.2">
      <c r="A30" s="71" t="s">
        <v>1414</v>
      </c>
      <c r="B30" s="62"/>
      <c r="C30" s="55">
        <v>1</v>
      </c>
      <c r="D30" s="55"/>
      <c r="E30" s="7" t="s">
        <v>560</v>
      </c>
      <c r="F30" s="52" t="s">
        <v>2135</v>
      </c>
      <c r="G30" s="2" t="str">
        <f>VLOOKUP(F30,[1]Sheet1!$C$2:$D$576,2,0)</f>
        <v>Sandeep Choudhary</v>
      </c>
    </row>
    <row r="31" spans="1:7" x14ac:dyDescent="0.2">
      <c r="A31" s="71" t="s">
        <v>519</v>
      </c>
      <c r="B31" s="62"/>
      <c r="C31" s="55">
        <v>1</v>
      </c>
      <c r="D31" s="55"/>
      <c r="E31" s="7" t="s">
        <v>1093</v>
      </c>
      <c r="F31" s="52" t="s">
        <v>2134</v>
      </c>
      <c r="G31" s="2" t="str">
        <f>VLOOKUP(F31,[1]Sheet1!$C$2:$D$576,2,0)</f>
        <v>Pranjal Shukla</v>
      </c>
    </row>
    <row r="32" spans="1:7" ht="30" x14ac:dyDescent="0.2">
      <c r="A32" s="62" t="s">
        <v>460</v>
      </c>
      <c r="B32" s="62"/>
      <c r="C32" s="55">
        <v>1</v>
      </c>
      <c r="D32" s="55"/>
      <c r="E32" s="7" t="s">
        <v>1544</v>
      </c>
      <c r="F32" s="52" t="s">
        <v>2133</v>
      </c>
      <c r="G32" s="2" t="str">
        <f>VLOOKUP(F32,[1]Sheet1!$C$2:$D$576,2,0)</f>
        <v>Arpana Chanana</v>
      </c>
    </row>
    <row r="33" spans="1:7" ht="30" x14ac:dyDescent="0.2">
      <c r="A33" s="51" t="s">
        <v>459</v>
      </c>
      <c r="B33" s="51"/>
      <c r="C33" s="55">
        <v>1</v>
      </c>
      <c r="D33" s="55"/>
      <c r="E33" s="16" t="s">
        <v>1627</v>
      </c>
      <c r="F33" s="52" t="s">
        <v>2138</v>
      </c>
      <c r="G33" s="2" t="str">
        <f>VLOOKUP(F33,[1]Sheet1!$C$2:$D$576,2,0)</f>
        <v>Vanshita Gurnani</v>
      </c>
    </row>
    <row r="34" spans="1:7" x14ac:dyDescent="0.2">
      <c r="A34" s="71" t="s">
        <v>18</v>
      </c>
      <c r="B34" s="62"/>
      <c r="C34" s="95">
        <v>1</v>
      </c>
      <c r="D34" s="58"/>
      <c r="E34" s="71" t="s">
        <v>2063</v>
      </c>
      <c r="F34" s="52" t="s">
        <v>2163</v>
      </c>
      <c r="G34" s="2" t="str">
        <f>VLOOKUP(F34,[1]Sheet1!$C$2:$D$576,2,0)</f>
        <v>Pankaj Kumar Gandhi</v>
      </c>
    </row>
    <row r="35" spans="1:7" ht="15" customHeight="1" x14ac:dyDescent="0.2">
      <c r="A35" s="71" t="s">
        <v>22</v>
      </c>
      <c r="B35" s="62"/>
      <c r="C35" s="95">
        <v>1</v>
      </c>
      <c r="D35" s="58"/>
      <c r="E35" s="71" t="s">
        <v>634</v>
      </c>
      <c r="F35" s="52" t="s">
        <v>2174</v>
      </c>
      <c r="G35" s="2" t="str">
        <f>VLOOKUP(F35,[1]Sheet1!$C$2:$D$576,2,0)</f>
        <v>Yogendra Singh Ranawat</v>
      </c>
    </row>
    <row r="36" spans="1:7" x14ac:dyDescent="0.2">
      <c r="A36" s="71" t="s">
        <v>21</v>
      </c>
      <c r="B36" s="62"/>
      <c r="C36" s="95">
        <v>1</v>
      </c>
      <c r="D36" s="58"/>
      <c r="E36" s="71" t="s">
        <v>1400</v>
      </c>
      <c r="F36" s="52"/>
      <c r="G36" s="2" t="e">
        <f>VLOOKUP(F36,[1]Sheet1!$C$2:$D$576,2,0)</f>
        <v>#N/A</v>
      </c>
    </row>
    <row r="37" spans="1:7" x14ac:dyDescent="0.2">
      <c r="A37" s="73"/>
      <c r="B37" s="63"/>
      <c r="C37" s="95">
        <v>4</v>
      </c>
      <c r="D37" s="58"/>
      <c r="E37" s="71" t="s">
        <v>1636</v>
      </c>
      <c r="F37" s="52" t="s">
        <v>2168</v>
      </c>
      <c r="G37" s="2" t="str">
        <f>VLOOKUP(F37,[1]Sheet1!$C$2:$D$576,2,0)</f>
        <v>RAUNAK SHARMA</v>
      </c>
    </row>
    <row r="38" spans="1:7" x14ac:dyDescent="0.2">
      <c r="A38" s="73"/>
      <c r="B38" s="63"/>
      <c r="C38" s="95">
        <v>5</v>
      </c>
      <c r="D38" s="58"/>
      <c r="E38" s="71" t="s">
        <v>1646</v>
      </c>
      <c r="F38" s="52" t="s">
        <v>2157</v>
      </c>
      <c r="G38" s="2" t="str">
        <f>VLOOKUP(F38,[1]Sheet1!$C$2:$D$576,2,0)</f>
        <v>Gupta Divyanshu Abhijit</v>
      </c>
    </row>
    <row r="39" spans="1:7" x14ac:dyDescent="0.2">
      <c r="A39" s="71" t="s">
        <v>519</v>
      </c>
      <c r="B39" s="62"/>
      <c r="C39" s="55">
        <v>1</v>
      </c>
      <c r="D39" s="55"/>
      <c r="E39" s="11" t="s">
        <v>658</v>
      </c>
      <c r="F39" s="52" t="s">
        <v>2153</v>
      </c>
      <c r="G39" s="2" t="str">
        <f>VLOOKUP(F39,[1]Sheet1!$C$2:$D$576,2,0)</f>
        <v>Bhaskar Sharma</v>
      </c>
    </row>
    <row r="40" spans="1:7" x14ac:dyDescent="0.2">
      <c r="A40" s="73"/>
      <c r="B40" s="63"/>
      <c r="C40" s="55">
        <v>13</v>
      </c>
      <c r="D40" s="55"/>
      <c r="E40" s="11" t="s">
        <v>805</v>
      </c>
      <c r="F40" s="52" t="s">
        <v>2169</v>
      </c>
      <c r="G40" s="2" t="str">
        <f>VLOOKUP(F40,[1]Sheet1!$C$2:$D$576,2,0)</f>
        <v>Rohit Kumar</v>
      </c>
    </row>
    <row r="41" spans="1:7" x14ac:dyDescent="0.2">
      <c r="A41" s="73"/>
      <c r="B41" s="63"/>
      <c r="C41" s="55">
        <v>14</v>
      </c>
      <c r="D41" s="55"/>
      <c r="E41" s="11" t="s">
        <v>829</v>
      </c>
      <c r="F41" s="52" t="s">
        <v>2160</v>
      </c>
      <c r="G41" s="2" t="str">
        <f>VLOOKUP(F41,[1]Sheet1!$C$2:$D$576,2,0)</f>
        <v>Mohammed Yunus Nagori</v>
      </c>
    </row>
    <row r="42" spans="1:7" x14ac:dyDescent="0.2">
      <c r="A42" s="73"/>
      <c r="B42" s="63"/>
      <c r="C42" s="55">
        <v>15</v>
      </c>
      <c r="D42" s="55"/>
      <c r="E42" s="11" t="s">
        <v>881</v>
      </c>
      <c r="F42" s="52" t="s">
        <v>2156</v>
      </c>
      <c r="G42" s="2" t="str">
        <f>VLOOKUP(F42,[1]Sheet1!$C$2:$D$576,2,0)</f>
        <v>Deepanshu Lamba</v>
      </c>
    </row>
    <row r="43" spans="1:7" x14ac:dyDescent="0.2">
      <c r="A43" s="73"/>
      <c r="B43" s="63"/>
      <c r="C43" s="55">
        <v>16</v>
      </c>
      <c r="D43" s="55"/>
      <c r="E43" s="11" t="s">
        <v>1159</v>
      </c>
      <c r="F43" s="52" t="s">
        <v>2161</v>
      </c>
      <c r="G43" s="2" t="str">
        <f>VLOOKUP(F43,[1]Sheet1!$C$2:$D$576,2,0)</f>
        <v>Neel Rathore</v>
      </c>
    </row>
    <row r="44" spans="1:7" x14ac:dyDescent="0.2">
      <c r="A44" s="73"/>
      <c r="B44" s="63"/>
      <c r="C44" s="55">
        <v>17</v>
      </c>
      <c r="D44" s="55"/>
      <c r="E44" s="11" t="s">
        <v>1162</v>
      </c>
      <c r="F44" s="52" t="s">
        <v>2171</v>
      </c>
      <c r="G44" s="2" t="str">
        <f>VLOOKUP(F44,[1]Sheet1!$C$2:$D$576,2,0)</f>
        <v>Shristhi Bishnoi</v>
      </c>
    </row>
    <row r="45" spans="1:7" x14ac:dyDescent="0.2">
      <c r="A45" s="73"/>
      <c r="B45" s="63"/>
      <c r="C45" s="55">
        <v>18</v>
      </c>
      <c r="D45" s="55"/>
      <c r="E45" s="11" t="s">
        <v>1165</v>
      </c>
      <c r="F45" s="52" t="s">
        <v>2150</v>
      </c>
      <c r="G45" s="2" t="str">
        <f>VLOOKUP(F45,[1]Sheet1!$C$2:$D$576,2,0)</f>
        <v>Akshay</v>
      </c>
    </row>
    <row r="46" spans="1:7" x14ac:dyDescent="0.2">
      <c r="A46" s="73"/>
      <c r="B46" s="63"/>
      <c r="C46" s="55">
        <v>19</v>
      </c>
      <c r="D46" s="55"/>
      <c r="E46" s="11" t="s">
        <v>1117</v>
      </c>
      <c r="F46" s="52" t="s">
        <v>2173</v>
      </c>
      <c r="G46" s="2" t="str">
        <f>VLOOKUP(F46,[1]Sheet1!$C$2:$D$576,2,0)</f>
        <v>Yash Mittal</v>
      </c>
    </row>
    <row r="47" spans="1:7" x14ac:dyDescent="0.2">
      <c r="A47" s="73"/>
      <c r="B47" s="63"/>
      <c r="C47" s="55">
        <v>20</v>
      </c>
      <c r="D47" s="55"/>
      <c r="E47" s="11" t="s">
        <v>1168</v>
      </c>
      <c r="F47" s="52" t="s">
        <v>2170</v>
      </c>
      <c r="G47" s="2" t="str">
        <f>VLOOKUP(F47,[1]Sheet1!$C$2:$D$576,2,0)</f>
        <v>Shivam Kundal</v>
      </c>
    </row>
    <row r="48" spans="1:7" x14ac:dyDescent="0.2">
      <c r="A48" s="73"/>
      <c r="B48" s="63"/>
      <c r="C48" s="55">
        <v>22</v>
      </c>
      <c r="D48" s="55"/>
      <c r="E48" s="11" t="s">
        <v>1174</v>
      </c>
      <c r="F48" s="52" t="s">
        <v>2164</v>
      </c>
      <c r="G48" s="2" t="str">
        <f>VLOOKUP(F48,[1]Sheet1!$C$2:$D$576,2,0)</f>
        <v>Paramveer Singh Choudhary</v>
      </c>
    </row>
    <row r="49" spans="1:7" x14ac:dyDescent="0.2">
      <c r="A49" s="73"/>
      <c r="B49" s="63"/>
      <c r="C49" s="55">
        <v>23</v>
      </c>
      <c r="D49" s="55"/>
      <c r="E49" s="11" t="s">
        <v>1177</v>
      </c>
      <c r="F49" s="52" t="s">
        <v>2166</v>
      </c>
      <c r="G49" s="2" t="str">
        <f>VLOOKUP(F49,[1]Sheet1!$C$2:$D$576,2,0)</f>
        <v>Patel Meet Pareshbhai</v>
      </c>
    </row>
    <row r="50" spans="1:7" x14ac:dyDescent="0.2">
      <c r="A50" s="73"/>
      <c r="B50" s="63"/>
      <c r="C50" s="55">
        <v>24</v>
      </c>
      <c r="D50" s="55"/>
      <c r="E50" s="11" t="s">
        <v>1180</v>
      </c>
      <c r="F50" s="52" t="s">
        <v>2162</v>
      </c>
      <c r="G50" s="2" t="str">
        <f>VLOOKUP(F50,[1]Sheet1!$C$2:$D$576,2,0)</f>
        <v>Pandit Harsh</v>
      </c>
    </row>
    <row r="51" spans="1:7" x14ac:dyDescent="0.2">
      <c r="A51" s="73"/>
      <c r="B51" s="63"/>
      <c r="C51" s="55">
        <v>25</v>
      </c>
      <c r="D51" s="55"/>
      <c r="E51" s="11" t="s">
        <v>1122</v>
      </c>
      <c r="F51" s="52" t="s">
        <v>2167</v>
      </c>
      <c r="G51" s="2" t="str">
        <f>VLOOKUP(F51,[1]Sheet1!$C$2:$D$576,2,0)</f>
        <v>Patel Vinay</v>
      </c>
    </row>
    <row r="52" spans="1:7" x14ac:dyDescent="0.2">
      <c r="A52" s="73"/>
      <c r="B52" s="63"/>
      <c r="C52" s="55">
        <v>26</v>
      </c>
      <c r="D52" s="55"/>
      <c r="E52" s="11" t="s">
        <v>1144</v>
      </c>
      <c r="F52" s="52" t="s">
        <v>2165</v>
      </c>
      <c r="G52" s="2" t="str">
        <f>VLOOKUP(F52,[1]Sheet1!$C$2:$D$576,2,0)</f>
        <v>Patel Manan Ghanshyambhai</v>
      </c>
    </row>
    <row r="53" spans="1:7" x14ac:dyDescent="0.2">
      <c r="A53" s="73"/>
      <c r="B53" s="63"/>
      <c r="C53" s="55">
        <v>27</v>
      </c>
      <c r="D53" s="55"/>
      <c r="E53" s="11" t="s">
        <v>1182</v>
      </c>
      <c r="F53" s="52" t="s">
        <v>2172</v>
      </c>
      <c r="G53" s="2" t="str">
        <f>VLOOKUP(F53,[1]Sheet1!$C$2:$D$576,2,0)</f>
        <v>Thakor Harsh</v>
      </c>
    </row>
    <row r="54" spans="1:7" x14ac:dyDescent="0.2">
      <c r="A54" s="73"/>
      <c r="B54" s="63"/>
      <c r="C54" s="55">
        <v>28</v>
      </c>
      <c r="D54" s="55"/>
      <c r="E54" s="11" t="s">
        <v>1185</v>
      </c>
      <c r="F54" s="52" t="s">
        <v>2158</v>
      </c>
      <c r="G54" s="2" t="str">
        <f>VLOOKUP(F54,[1]Sheet1!$C$2:$D$576,2,0)</f>
        <v>Jay Ram Ramsnehi</v>
      </c>
    </row>
    <row r="55" spans="1:7" x14ac:dyDescent="0.2">
      <c r="A55" s="73"/>
      <c r="B55" s="63"/>
      <c r="C55" s="55">
        <v>29</v>
      </c>
      <c r="D55" s="55"/>
      <c r="E55" s="11" t="s">
        <v>1187</v>
      </c>
      <c r="F55" s="52" t="s">
        <v>2155</v>
      </c>
      <c r="G55" s="2" t="str">
        <f>VLOOKUP(F55,[1]Sheet1!$C$2:$D$576,2,0)</f>
        <v>Chavda Priyanshi Chatursinh</v>
      </c>
    </row>
    <row r="56" spans="1:7" x14ac:dyDescent="0.2">
      <c r="A56" s="73"/>
      <c r="B56" s="63"/>
      <c r="C56" s="55">
        <v>30</v>
      </c>
      <c r="D56" s="55"/>
      <c r="E56" s="11" t="s">
        <v>1188</v>
      </c>
      <c r="F56" s="52" t="s">
        <v>2159</v>
      </c>
      <c r="G56" s="2" t="str">
        <f>VLOOKUP(F56,[1]Sheet1!$C$2:$D$576,2,0)</f>
        <v>Kapadiya Kaushik Vallabhbhai</v>
      </c>
    </row>
    <row r="57" spans="1:7" x14ac:dyDescent="0.2">
      <c r="A57" s="73"/>
      <c r="B57" s="63"/>
      <c r="C57" s="55">
        <v>31</v>
      </c>
      <c r="D57" s="55"/>
      <c r="E57" s="31" t="s">
        <v>1672</v>
      </c>
      <c r="F57" s="52" t="s">
        <v>2149</v>
      </c>
      <c r="G57" s="2" t="str">
        <f>VLOOKUP(F57,[1]Sheet1!$C$2:$D$576,2,0)</f>
        <v>Aditya Shrimali</v>
      </c>
    </row>
    <row r="58" spans="1:7" x14ac:dyDescent="0.2">
      <c r="A58" s="73"/>
      <c r="B58" s="63"/>
      <c r="C58" s="55">
        <v>32</v>
      </c>
      <c r="D58" s="55"/>
      <c r="E58" s="31" t="s">
        <v>1676</v>
      </c>
      <c r="F58" s="52" t="s">
        <v>2151</v>
      </c>
      <c r="G58" s="2" t="str">
        <f>VLOOKUP(F58,[1]Sheet1!$C$2:$D$576,2,0)</f>
        <v>Ankit Charan</v>
      </c>
    </row>
    <row r="59" spans="1:7" x14ac:dyDescent="0.2">
      <c r="A59" s="73"/>
      <c r="B59" s="63"/>
      <c r="C59" s="55">
        <v>33</v>
      </c>
      <c r="D59" s="55"/>
      <c r="E59" s="31" t="s">
        <v>1678</v>
      </c>
      <c r="F59" s="52" t="s">
        <v>2152</v>
      </c>
      <c r="G59" s="2" t="str">
        <f>VLOOKUP(F59,[1]Sheet1!$C$2:$D$576,2,0)</f>
        <v>Ashish Patidar</v>
      </c>
    </row>
    <row r="60" spans="1:7" x14ac:dyDescent="0.2">
      <c r="A60" s="73"/>
      <c r="B60" s="63"/>
      <c r="C60" s="55">
        <v>34</v>
      </c>
      <c r="D60" s="55"/>
      <c r="E60" s="31" t="s">
        <v>1679</v>
      </c>
      <c r="F60" s="52" t="s">
        <v>2154</v>
      </c>
      <c r="G60" s="2" t="str">
        <f>VLOOKUP(F60,[1]Sheet1!$C$2:$D$576,2,0)</f>
        <v>Chauhan Shaleen Anilbhai</v>
      </c>
    </row>
    <row r="61" spans="1:7" s="9" customFormat="1" ht="15.75" x14ac:dyDescent="0.2">
      <c r="A61" s="3" t="s">
        <v>15</v>
      </c>
      <c r="B61" s="3"/>
      <c r="C61" s="57" t="s">
        <v>12</v>
      </c>
      <c r="D61" s="57"/>
      <c r="E61" s="5" t="s">
        <v>14</v>
      </c>
      <c r="F61" s="67"/>
      <c r="G61" s="2" t="e">
        <f>VLOOKUP(F61,[1]Sheet1!$C$2:$D$576,2,0)</f>
        <v>#N/A</v>
      </c>
    </row>
    <row r="62" spans="1:7" s="9" customFormat="1" ht="15" customHeight="1" x14ac:dyDescent="0.2">
      <c r="A62" s="71" t="s">
        <v>18</v>
      </c>
      <c r="B62" s="62"/>
      <c r="C62" s="95">
        <v>1</v>
      </c>
      <c r="D62" s="58"/>
      <c r="E62" s="71" t="s">
        <v>391</v>
      </c>
      <c r="F62" s="52" t="s">
        <v>2203</v>
      </c>
      <c r="G62" s="2" t="str">
        <f>VLOOKUP(F62,[1]Sheet1!$C$2:$D$576,2,0)</f>
        <v>Prasun Bhattacharjee</v>
      </c>
    </row>
    <row r="63" spans="1:7" x14ac:dyDescent="0.2">
      <c r="A63" s="73"/>
      <c r="B63" s="63"/>
      <c r="C63" s="95">
        <v>5</v>
      </c>
      <c r="D63" s="58"/>
      <c r="E63" s="71" t="s">
        <v>455</v>
      </c>
      <c r="F63" s="52" t="s">
        <v>2191</v>
      </c>
      <c r="G63" s="2" t="str">
        <f>VLOOKUP(F63,[1]Sheet1!$C$2:$D$576,2,0)</f>
        <v>Dhananjaya C D</v>
      </c>
    </row>
    <row r="64" spans="1:7" ht="15" customHeight="1" x14ac:dyDescent="0.2">
      <c r="A64" s="98"/>
      <c r="B64" s="70"/>
      <c r="C64" s="98"/>
      <c r="D64" s="59"/>
      <c r="E64" s="72"/>
      <c r="F64" s="77"/>
      <c r="G64" s="2" t="e">
        <f>VLOOKUP(F64,[1]Sheet1!$C$2:$D$576,2,0)</f>
        <v>#N/A</v>
      </c>
    </row>
    <row r="65" spans="1:7" ht="15" customHeight="1" x14ac:dyDescent="0.2">
      <c r="A65" s="71" t="s">
        <v>22</v>
      </c>
      <c r="B65" s="62"/>
      <c r="C65" s="95">
        <v>1</v>
      </c>
      <c r="D65" s="58"/>
      <c r="E65" s="71" t="s">
        <v>539</v>
      </c>
      <c r="F65" s="52"/>
      <c r="G65" s="2" t="e">
        <f>VLOOKUP(F65,[1]Sheet1!$C$2:$D$576,2,0)</f>
        <v>#N/A</v>
      </c>
    </row>
    <row r="66" spans="1:7" x14ac:dyDescent="0.2">
      <c r="A66" s="73"/>
      <c r="B66" s="63"/>
      <c r="C66" s="95">
        <v>2</v>
      </c>
      <c r="D66" s="58"/>
      <c r="E66" s="71" t="s">
        <v>1068</v>
      </c>
      <c r="F66" s="52" t="s">
        <v>2202</v>
      </c>
      <c r="G66" s="2" t="str">
        <f>VLOOKUP(F66,[1]Sheet1!$C$2:$D$576,2,0)</f>
        <v>Pranay Trivedi</v>
      </c>
    </row>
    <row r="67" spans="1:7" x14ac:dyDescent="0.2">
      <c r="A67" s="73"/>
      <c r="B67" s="63"/>
      <c r="C67" s="95">
        <v>3</v>
      </c>
      <c r="D67" s="58"/>
      <c r="E67" s="71" t="s">
        <v>1549</v>
      </c>
      <c r="F67" s="52" t="s">
        <v>2190</v>
      </c>
      <c r="G67" s="2" t="str">
        <f>VLOOKUP(F67,[1]Sheet1!$C$2:$D$576,2,0)</f>
        <v>Bhavna Vaishnav</v>
      </c>
    </row>
    <row r="68" spans="1:7" ht="15" customHeight="1" x14ac:dyDescent="0.2">
      <c r="A68" s="72"/>
      <c r="B68" s="64"/>
      <c r="C68" s="98"/>
      <c r="D68" s="59"/>
      <c r="E68" s="72"/>
      <c r="F68" s="54">
        <v>88226021</v>
      </c>
      <c r="G68" s="2" t="e">
        <f>VLOOKUP(F68,[1]Sheet1!$C$2:$D$576,2,0)</f>
        <v>#N/A</v>
      </c>
    </row>
    <row r="69" spans="1:7" x14ac:dyDescent="0.2">
      <c r="A69" s="71" t="s">
        <v>519</v>
      </c>
      <c r="B69" s="52"/>
      <c r="C69" s="55">
        <v>1</v>
      </c>
      <c r="D69" s="55"/>
      <c r="E69" s="51" t="s">
        <v>683</v>
      </c>
      <c r="F69" s="79" t="s">
        <v>2196</v>
      </c>
      <c r="G69" s="2" t="str">
        <f>VLOOKUP(F69,[1]Sheet1!$C$2:$D$576,2,0)</f>
        <v>Lorna Mathay</v>
      </c>
    </row>
    <row r="70" spans="1:7" x14ac:dyDescent="0.2">
      <c r="A70" s="73"/>
      <c r="B70" s="53"/>
      <c r="C70" s="55">
        <v>15</v>
      </c>
      <c r="D70" s="55"/>
      <c r="E70" s="51" t="s">
        <v>1197</v>
      </c>
      <c r="F70" s="79" t="s">
        <v>2198</v>
      </c>
      <c r="G70" s="2" t="str">
        <f>VLOOKUP(F70,[1]Sheet1!$C$2:$D$576,2,0)</f>
        <v>Nishi Gowadia</v>
      </c>
    </row>
    <row r="71" spans="1:7" x14ac:dyDescent="0.2">
      <c r="A71" s="73"/>
      <c r="B71" s="53"/>
      <c r="C71" s="55">
        <v>16</v>
      </c>
      <c r="D71" s="55"/>
      <c r="E71" s="51" t="s">
        <v>1199</v>
      </c>
      <c r="F71" s="79" t="s">
        <v>2200</v>
      </c>
      <c r="G71" s="2" t="str">
        <f>VLOOKUP(F71,[1]Sheet1!$C$2:$D$576,2,0)</f>
        <v>Patel Shraddhaben Hitendrakumar</v>
      </c>
    </row>
    <row r="72" spans="1:7" x14ac:dyDescent="0.2">
      <c r="A72" s="73"/>
      <c r="B72" s="53"/>
      <c r="C72" s="55">
        <v>17</v>
      </c>
      <c r="D72" s="55"/>
      <c r="E72" s="51" t="s">
        <v>1202</v>
      </c>
      <c r="F72" s="79" t="s">
        <v>2201</v>
      </c>
      <c r="G72" s="2" t="str">
        <f>VLOOKUP(F72,[1]Sheet1!$C$2:$D$576,2,0)</f>
        <v>Patoliya Jay Jagdishbhai</v>
      </c>
    </row>
    <row r="73" spans="1:7" x14ac:dyDescent="0.2">
      <c r="A73" s="73"/>
      <c r="B73" s="53"/>
      <c r="C73" s="55">
        <v>18</v>
      </c>
      <c r="D73" s="55"/>
      <c r="E73" s="51" t="s">
        <v>1205</v>
      </c>
      <c r="F73" s="79" t="s">
        <v>2192</v>
      </c>
      <c r="G73" s="2" t="str">
        <f>VLOOKUP(F73,[1]Sheet1!$C$2:$D$576,2,0)</f>
        <v>Harsh Ramjibhai Rafaliya</v>
      </c>
    </row>
    <row r="74" spans="1:7" x14ac:dyDescent="0.2">
      <c r="A74" s="73"/>
      <c r="B74" s="53"/>
      <c r="C74" s="55">
        <v>19</v>
      </c>
      <c r="D74" s="55"/>
      <c r="E74" s="51" t="s">
        <v>1207</v>
      </c>
      <c r="F74" s="79" t="s">
        <v>2193</v>
      </c>
      <c r="G74" s="2" t="str">
        <f>VLOOKUP(F74,[1]Sheet1!$C$2:$D$576,2,0)</f>
        <v>Himanshi Aggarwal</v>
      </c>
    </row>
    <row r="75" spans="1:7" x14ac:dyDescent="0.2">
      <c r="A75" s="73"/>
      <c r="B75" s="53"/>
      <c r="C75" s="55">
        <v>20</v>
      </c>
      <c r="D75" s="55"/>
      <c r="E75" s="51" t="s">
        <v>1208</v>
      </c>
      <c r="F75" s="79" t="s">
        <v>2186</v>
      </c>
      <c r="G75" s="2" t="str">
        <f>VLOOKUP(F75,[1]Sheet1!$C$2:$D$576,2,0)</f>
        <v>Abhishek Meena</v>
      </c>
    </row>
    <row r="76" spans="1:7" x14ac:dyDescent="0.2">
      <c r="A76" s="73"/>
      <c r="B76" s="53"/>
      <c r="C76" s="55">
        <v>21</v>
      </c>
      <c r="D76" s="55"/>
      <c r="E76" s="51" t="s">
        <v>1694</v>
      </c>
      <c r="F76" s="79" t="s">
        <v>2199</v>
      </c>
      <c r="G76" s="2" t="str">
        <f>VLOOKUP(F76,[1]Sheet1!$C$2:$D$576,2,0)</f>
        <v>Patel Abhikumar Shramitbhai</v>
      </c>
    </row>
    <row r="77" spans="1:7" x14ac:dyDescent="0.2">
      <c r="A77" s="73"/>
      <c r="B77" s="53"/>
      <c r="C77" s="55">
        <v>22</v>
      </c>
      <c r="D77" s="55"/>
      <c r="E77" s="51" t="s">
        <v>1695</v>
      </c>
      <c r="F77" s="79" t="s">
        <v>2187</v>
      </c>
      <c r="G77" s="2" t="str">
        <f>VLOOKUP(F77,[1]Sheet1!$C$2:$D$576,2,0)</f>
        <v>Anmol Saxena</v>
      </c>
    </row>
    <row r="78" spans="1:7" x14ac:dyDescent="0.2">
      <c r="A78" s="73"/>
      <c r="B78" s="53"/>
      <c r="C78" s="55">
        <v>23</v>
      </c>
      <c r="D78" s="55"/>
      <c r="E78" s="51" t="s">
        <v>1696</v>
      </c>
      <c r="F78" s="79" t="s">
        <v>2188</v>
      </c>
      <c r="G78" s="2" t="str">
        <f>VLOOKUP(F78,[1]Sheet1!$C$2:$D$576,2,0)</f>
        <v>Anurag Puniya</v>
      </c>
    </row>
    <row r="79" spans="1:7" x14ac:dyDescent="0.2">
      <c r="A79" s="73"/>
      <c r="B79" s="53"/>
      <c r="C79" s="55">
        <v>24</v>
      </c>
      <c r="D79" s="55"/>
      <c r="E79" s="51" t="s">
        <v>1697</v>
      </c>
      <c r="F79" s="79" t="s">
        <v>2189</v>
      </c>
      <c r="G79" s="2" t="str">
        <f>VLOOKUP(F79,[1]Sheet1!$C$2:$D$576,2,0)</f>
        <v>Avaiya Srushti Rameshbhai</v>
      </c>
    </row>
    <row r="80" spans="1:7" x14ac:dyDescent="0.2">
      <c r="A80" s="73"/>
      <c r="B80" s="53"/>
      <c r="C80" s="55">
        <v>25</v>
      </c>
      <c r="D80" s="55"/>
      <c r="E80" s="51" t="s">
        <v>1698</v>
      </c>
      <c r="F80" s="79" t="s">
        <v>2195</v>
      </c>
      <c r="G80" s="2" t="str">
        <f>VLOOKUP(F80,[1]Sheet1!$C$2:$D$576,2,0)</f>
        <v>Kavita Kumari</v>
      </c>
    </row>
    <row r="81" spans="1:7" x14ac:dyDescent="0.2">
      <c r="A81" s="73"/>
      <c r="B81" s="53"/>
      <c r="C81" s="55">
        <v>26</v>
      </c>
      <c r="D81" s="55"/>
      <c r="E81" s="51" t="s">
        <v>1699</v>
      </c>
      <c r="F81" s="79" t="s">
        <v>2197</v>
      </c>
      <c r="G81" s="2" t="str">
        <f>VLOOKUP(F81,[1]Sheet1!$C$2:$D$576,2,0)</f>
        <v>Nirali Sharma</v>
      </c>
    </row>
    <row r="82" spans="1:7" x14ac:dyDescent="0.2">
      <c r="A82" s="73"/>
      <c r="B82" s="53"/>
      <c r="C82" s="55">
        <v>27</v>
      </c>
      <c r="D82" s="55"/>
      <c r="E82" s="51" t="s">
        <v>1675</v>
      </c>
      <c r="F82" s="79" t="s">
        <v>2206</v>
      </c>
      <c r="G82" s="2" t="str">
        <f>VLOOKUP(F82,[1]Sheet1!$C$2:$D$576,2,0)</f>
        <v>Vikram Singh</v>
      </c>
    </row>
    <row r="83" spans="1:7" x14ac:dyDescent="0.2">
      <c r="A83" s="73"/>
      <c r="B83" s="53"/>
      <c r="C83" s="55">
        <v>28</v>
      </c>
      <c r="D83" s="55"/>
      <c r="E83" s="51" t="s">
        <v>1700</v>
      </c>
      <c r="F83" s="79" t="s">
        <v>2194</v>
      </c>
      <c r="G83" s="2" t="str">
        <f>VLOOKUP(F83,[1]Sheet1!$C$2:$D$576,2,0)</f>
        <v>Janvi</v>
      </c>
    </row>
    <row r="84" spans="1:7" x14ac:dyDescent="0.2">
      <c r="A84" s="73"/>
      <c r="B84" s="53"/>
      <c r="C84" s="55">
        <v>29</v>
      </c>
      <c r="D84" s="55"/>
      <c r="E84" s="51" t="s">
        <v>1701</v>
      </c>
      <c r="F84" s="79" t="s">
        <v>2204</v>
      </c>
      <c r="G84" s="2" t="str">
        <f>VLOOKUP(F84,[1]Sheet1!$C$2:$D$576,2,0)</f>
        <v>Sanyogita Sharma</v>
      </c>
    </row>
    <row r="85" spans="1:7" x14ac:dyDescent="0.2">
      <c r="A85" s="72"/>
      <c r="B85" s="54"/>
      <c r="C85" s="55">
        <v>30</v>
      </c>
      <c r="D85" s="55"/>
      <c r="E85" s="51" t="s">
        <v>1702</v>
      </c>
      <c r="F85" s="79" t="s">
        <v>2205</v>
      </c>
      <c r="G85" s="2" t="str">
        <f>VLOOKUP(F85,[1]Sheet1!$C$2:$D$576,2,0)</f>
        <v>Shruti Jain</v>
      </c>
    </row>
    <row r="86" spans="1:7" ht="15" customHeight="1" x14ac:dyDescent="0.2">
      <c r="A86" s="96" t="s">
        <v>18</v>
      </c>
      <c r="B86" s="60"/>
      <c r="C86" s="95">
        <v>1</v>
      </c>
      <c r="D86" s="58"/>
      <c r="E86" s="71" t="s">
        <v>1127</v>
      </c>
      <c r="F86" s="52" t="s">
        <v>2219</v>
      </c>
      <c r="G86" s="2" t="str">
        <f>VLOOKUP(F86,[1]Sheet1!$C$2:$D$576,2,0)</f>
        <v>Manoj Vasudev Jani</v>
      </c>
    </row>
    <row r="87" spans="1:7" ht="15" customHeight="1" x14ac:dyDescent="0.2">
      <c r="A87" s="96" t="s">
        <v>22</v>
      </c>
      <c r="B87" s="60"/>
      <c r="C87" s="95">
        <v>1</v>
      </c>
      <c r="D87" s="58"/>
      <c r="E87" s="71" t="s">
        <v>1533</v>
      </c>
      <c r="F87" s="52" t="s">
        <v>2220</v>
      </c>
      <c r="G87" s="2" t="str">
        <f>VLOOKUP(F87,[1]Sheet1!$C$2:$D$576,2,0)</f>
        <v>Mohammed Danish</v>
      </c>
    </row>
    <row r="88" spans="1:7" x14ac:dyDescent="0.2">
      <c r="A88" s="71" t="s">
        <v>21</v>
      </c>
      <c r="B88" s="62"/>
      <c r="C88" s="95">
        <v>1</v>
      </c>
      <c r="D88" s="58"/>
      <c r="E88" s="71" t="s">
        <v>1906</v>
      </c>
      <c r="F88" s="52" t="s">
        <v>2221</v>
      </c>
      <c r="G88" s="2" t="str">
        <f>VLOOKUP(F88,[1]Sheet1!$C$2:$D$576,2,0)</f>
        <v>Unnikrishnan R</v>
      </c>
    </row>
    <row r="89" spans="1:7" x14ac:dyDescent="0.2">
      <c r="A89" s="95" t="s">
        <v>519</v>
      </c>
      <c r="B89" s="58"/>
      <c r="C89" s="55">
        <v>1</v>
      </c>
      <c r="D89" s="55"/>
      <c r="E89" s="15" t="s">
        <v>711</v>
      </c>
      <c r="F89" s="79" t="s">
        <v>2218</v>
      </c>
      <c r="G89" s="2" t="str">
        <f>VLOOKUP(F89,[1]Sheet1!$C$2:$D$576,2,0)</f>
        <v>Hardik Joshi</v>
      </c>
    </row>
    <row r="90" spans="1:7" x14ac:dyDescent="0.2">
      <c r="A90" s="71" t="s">
        <v>18</v>
      </c>
      <c r="B90" s="62"/>
      <c r="C90" s="95">
        <v>1</v>
      </c>
      <c r="D90" s="58"/>
      <c r="E90" s="71" t="s">
        <v>1572</v>
      </c>
      <c r="F90" s="52" t="s">
        <v>2139</v>
      </c>
      <c r="G90" s="2" t="str">
        <f>VLOOKUP(F90,[1]Sheet1!$C$2:$D$576,2,0)</f>
        <v>Ajit Singh</v>
      </c>
    </row>
    <row r="91" spans="1:7" ht="15" customHeight="1" x14ac:dyDescent="0.2">
      <c r="A91" s="71" t="s">
        <v>17</v>
      </c>
      <c r="B91" s="62"/>
      <c r="C91" s="95">
        <v>1</v>
      </c>
      <c r="D91" s="58"/>
      <c r="E91" s="71" t="s">
        <v>36</v>
      </c>
      <c r="F91" s="52" t="s">
        <v>2141</v>
      </c>
      <c r="G91" s="2" t="str">
        <f>VLOOKUP(F91,[1]Sheet1!$C$2:$D$576,2,0)</f>
        <v>Manish Jain</v>
      </c>
    </row>
    <row r="92" spans="1:7" ht="15" customHeight="1" x14ac:dyDescent="0.2">
      <c r="A92" s="72"/>
      <c r="B92" s="64"/>
      <c r="C92" s="98"/>
      <c r="D92" s="59"/>
      <c r="E92" s="72"/>
      <c r="F92" s="76" t="s">
        <v>2143</v>
      </c>
      <c r="G92" s="130" t="str">
        <f>VLOOKUP(F92,[1]Sheet1!$C$2:$D$576,2,0)</f>
        <v>Shailesh Kumar</v>
      </c>
    </row>
    <row r="93" spans="1:7" x14ac:dyDescent="0.2">
      <c r="A93" s="71" t="s">
        <v>21</v>
      </c>
      <c r="B93" s="62"/>
      <c r="C93" s="95">
        <v>1</v>
      </c>
      <c r="D93" s="58"/>
      <c r="E93" s="71" t="s">
        <v>1500</v>
      </c>
      <c r="F93" s="52" t="s">
        <v>2142</v>
      </c>
      <c r="G93" s="2" t="str">
        <f>VLOOKUP(F93,[1]Sheet1!$C$2:$D$576,2,0)</f>
        <v>SHAH MALHAR JAYDEEP</v>
      </c>
    </row>
    <row r="94" spans="1:7" x14ac:dyDescent="0.2">
      <c r="A94" s="71" t="s">
        <v>519</v>
      </c>
      <c r="B94" s="52"/>
      <c r="C94" s="55">
        <v>1</v>
      </c>
      <c r="D94" s="55"/>
      <c r="E94" s="7" t="s">
        <v>717</v>
      </c>
      <c r="F94" s="79" t="s">
        <v>2140</v>
      </c>
      <c r="G94" s="2" t="str">
        <f>VLOOKUP(F94,[1]Sheet1!$C$2:$D$576,2,0)</f>
        <v>Ayush Choudhary</v>
      </c>
    </row>
    <row r="95" spans="1:7" x14ac:dyDescent="0.2">
      <c r="A95" s="71" t="s">
        <v>519</v>
      </c>
      <c r="B95" s="52"/>
      <c r="C95" s="55">
        <v>1</v>
      </c>
      <c r="D95" s="55"/>
      <c r="E95" s="7" t="s">
        <v>883</v>
      </c>
      <c r="F95" s="52" t="s">
        <v>2217</v>
      </c>
      <c r="G95" s="2" t="str">
        <f>VLOOKUP(F95,[1]Sheet1!$C$2:$D$576,2,0)</f>
        <v>Deepak Gehlot</v>
      </c>
    </row>
    <row r="96" spans="1:7" x14ac:dyDescent="0.2">
      <c r="A96" s="71" t="s">
        <v>18</v>
      </c>
      <c r="B96" s="62"/>
      <c r="C96" s="95">
        <v>1</v>
      </c>
      <c r="D96" s="58"/>
      <c r="E96" s="71" t="s">
        <v>1007</v>
      </c>
      <c r="F96" s="52" t="s">
        <v>2175</v>
      </c>
      <c r="G96" s="2" t="str">
        <f>VLOOKUP(F96,[1]Sheet1!$C$2:$D$576,2,0)</f>
        <v>Anjali Sethi</v>
      </c>
    </row>
    <row r="97" spans="1:7" x14ac:dyDescent="0.2">
      <c r="A97" s="73"/>
      <c r="B97" s="63"/>
      <c r="C97" s="95">
        <v>6</v>
      </c>
      <c r="D97" s="58"/>
      <c r="E97" s="71" t="s">
        <v>348</v>
      </c>
      <c r="F97" s="52" t="s">
        <v>2176</v>
      </c>
      <c r="G97" s="2" t="str">
        <f>VLOOKUP(F97,[1]Sheet1!$C$2:$D$576,2,0)</f>
        <v>Bhavin Khumansinh Baria</v>
      </c>
    </row>
    <row r="98" spans="1:7" ht="15" customHeight="1" x14ac:dyDescent="0.2">
      <c r="A98" s="73"/>
      <c r="B98" s="63"/>
      <c r="C98" s="103"/>
      <c r="D98" s="65"/>
      <c r="E98" s="73"/>
      <c r="F98" s="52" t="s">
        <v>2177</v>
      </c>
      <c r="G98" s="2" t="str">
        <f>VLOOKUP(F98,[1]Sheet1!$C$2:$D$576,2,0)</f>
        <v>Bhupesh Patel</v>
      </c>
    </row>
    <row r="99" spans="1:7" ht="15" customHeight="1" x14ac:dyDescent="0.2">
      <c r="A99" s="97"/>
      <c r="B99" s="61"/>
      <c r="C99" s="98"/>
      <c r="D99" s="59"/>
      <c r="E99" s="72"/>
      <c r="F99" s="54">
        <v>83249964</v>
      </c>
      <c r="G99" s="2" t="e">
        <f>VLOOKUP(F99,[1]Sheet1!$C$2:$D$576,2,0)</f>
        <v>#N/A</v>
      </c>
    </row>
    <row r="100" spans="1:7" ht="15.75" customHeight="1" x14ac:dyDescent="0.2">
      <c r="A100" s="108"/>
      <c r="B100" s="66"/>
      <c r="C100" s="95">
        <v>2</v>
      </c>
      <c r="D100" s="58"/>
      <c r="E100" s="71" t="s">
        <v>1374</v>
      </c>
      <c r="F100" s="52" t="s">
        <v>2178</v>
      </c>
      <c r="G100" s="2" t="str">
        <f>VLOOKUP(F100,[1]Sheet1!$C$2:$D$576,2,0)</f>
        <v>Hemant Jain</v>
      </c>
    </row>
    <row r="101" spans="1:7" ht="15.75" customHeight="1" x14ac:dyDescent="0.2">
      <c r="A101" s="108"/>
      <c r="B101" s="66"/>
      <c r="C101" s="95">
        <v>3</v>
      </c>
      <c r="D101" s="58"/>
      <c r="E101" s="71" t="s">
        <v>1419</v>
      </c>
      <c r="F101" s="52" t="s">
        <v>2179</v>
      </c>
      <c r="G101" s="2" t="str">
        <f>VLOOKUP(F101,[1]Sheet1!$C$2:$D$576,2,0)</f>
        <v>Mukesh Sandu</v>
      </c>
    </row>
    <row r="102" spans="1:7" x14ac:dyDescent="0.2">
      <c r="A102" s="108"/>
      <c r="B102" s="66"/>
      <c r="C102" s="95">
        <v>5</v>
      </c>
      <c r="D102" s="58"/>
      <c r="E102" s="71" t="s">
        <v>1565</v>
      </c>
      <c r="F102" s="52"/>
      <c r="G102" s="2" t="e">
        <f>VLOOKUP(F102,[1]Sheet1!$C$2:$D$576,2,0)</f>
        <v>#N/A</v>
      </c>
    </row>
    <row r="103" spans="1:7" ht="15" customHeight="1" x14ac:dyDescent="0.2">
      <c r="A103" s="97"/>
      <c r="B103" s="61"/>
      <c r="C103" s="98"/>
      <c r="D103" s="59"/>
      <c r="E103" s="72"/>
      <c r="F103" s="54"/>
      <c r="G103" s="2" t="e">
        <f>VLOOKUP(F103,[1]Sheet1!$C$2:$D$576,2,0)</f>
        <v>#N/A</v>
      </c>
    </row>
    <row r="104" spans="1:7" x14ac:dyDescent="0.2">
      <c r="A104" s="71" t="s">
        <v>21</v>
      </c>
      <c r="B104" s="62"/>
      <c r="C104" s="95">
        <v>1</v>
      </c>
      <c r="D104" s="58"/>
      <c r="E104" s="71" t="s">
        <v>1357</v>
      </c>
      <c r="F104" s="52">
        <v>5619695</v>
      </c>
      <c r="G104" s="2" t="e">
        <f>VLOOKUP(F104,[1]Sheet1!$C$2:$D$576,2,0)</f>
        <v>#N/A</v>
      </c>
    </row>
    <row r="105" spans="1:7" x14ac:dyDescent="0.2">
      <c r="A105" s="73"/>
      <c r="B105" s="63"/>
      <c r="C105" s="95">
        <v>4</v>
      </c>
      <c r="D105" s="58"/>
      <c r="E105" s="71" t="s">
        <v>1964</v>
      </c>
      <c r="F105" s="52"/>
      <c r="G105" s="2" t="e">
        <f>VLOOKUP(F105,[1]Sheet1!$C$2:$D$576,2,0)</f>
        <v>#N/A</v>
      </c>
    </row>
    <row r="106" spans="1:7" x14ac:dyDescent="0.2">
      <c r="A106" s="73"/>
      <c r="B106" s="63"/>
      <c r="C106" s="95">
        <v>5</v>
      </c>
      <c r="D106" s="58"/>
      <c r="E106" s="71" t="s">
        <v>2030</v>
      </c>
      <c r="F106" s="52"/>
      <c r="G106" s="2" t="e">
        <f>VLOOKUP(F106,[1]Sheet1!$C$2:$D$576,2,0)</f>
        <v>#N/A</v>
      </c>
    </row>
    <row r="107" spans="1:7" ht="15" customHeight="1" x14ac:dyDescent="0.2">
      <c r="A107" s="72"/>
      <c r="B107" s="64"/>
      <c r="C107" s="98"/>
      <c r="D107" s="59"/>
      <c r="E107" s="72"/>
      <c r="F107" s="54"/>
      <c r="G107" s="2" t="e">
        <f>VLOOKUP(F107,[1]Sheet1!$C$2:$D$576,2,0)</f>
        <v>#N/A</v>
      </c>
    </row>
    <row r="108" spans="1:7" x14ac:dyDescent="0.2">
      <c r="A108" s="95" t="s">
        <v>519</v>
      </c>
      <c r="B108" s="68"/>
      <c r="C108" s="55">
        <v>1</v>
      </c>
      <c r="D108" s="55"/>
      <c r="E108" s="16" t="s">
        <v>723</v>
      </c>
      <c r="F108" s="82" t="s">
        <v>2222</v>
      </c>
      <c r="G108" s="2" t="str">
        <f>VLOOKUP(F108,[1]Sheet1!$C$2:$D$576,2,0)</f>
        <v>Tanmay Agrawal</v>
      </c>
    </row>
    <row r="109" spans="1:7" s="9" customFormat="1" ht="15.75" x14ac:dyDescent="0.2">
      <c r="A109" s="3" t="s">
        <v>15</v>
      </c>
      <c r="B109" s="3"/>
      <c r="C109" s="57" t="s">
        <v>12</v>
      </c>
      <c r="D109" s="57"/>
      <c r="E109" s="5" t="s">
        <v>14</v>
      </c>
      <c r="F109" s="67"/>
      <c r="G109" s="2" t="e">
        <f>VLOOKUP(F109,[1]Sheet1!$C$2:$D$576,2,0)</f>
        <v>#N/A</v>
      </c>
    </row>
    <row r="110" spans="1:7" s="9" customFormat="1" ht="15" customHeight="1" x14ac:dyDescent="0.2">
      <c r="A110" s="71" t="s">
        <v>18</v>
      </c>
      <c r="B110" s="62"/>
      <c r="C110" s="95">
        <v>1</v>
      </c>
      <c r="D110" s="58"/>
      <c r="E110" s="71" t="s">
        <v>1971</v>
      </c>
      <c r="F110" s="52"/>
      <c r="G110" s="2" t="e">
        <f>VLOOKUP(F110,[1]Sheet1!$C$2:$D$576,2,0)</f>
        <v>#N/A</v>
      </c>
    </row>
    <row r="111" spans="1:7" ht="15" customHeight="1" x14ac:dyDescent="0.2">
      <c r="A111" s="72"/>
      <c r="B111" s="64"/>
      <c r="C111" s="98"/>
      <c r="D111" s="59"/>
      <c r="E111" s="72"/>
      <c r="F111" s="54">
        <v>4842533</v>
      </c>
      <c r="G111" s="2" t="e">
        <f>VLOOKUP(F111,[1]Sheet1!$C$2:$D$576,2,0)</f>
        <v>#N/A</v>
      </c>
    </row>
    <row r="112" spans="1:7" ht="15" customHeight="1" x14ac:dyDescent="0.2">
      <c r="A112" s="72"/>
      <c r="B112" s="64"/>
      <c r="C112" s="98"/>
      <c r="D112" s="59"/>
      <c r="E112" s="72"/>
      <c r="F112" s="54">
        <v>82826026</v>
      </c>
      <c r="G112" s="2" t="e">
        <f>VLOOKUP(F112,[1]Sheet1!$C$2:$D$576,2,0)</f>
        <v>#N/A</v>
      </c>
    </row>
    <row r="113" spans="1:7" x14ac:dyDescent="0.2">
      <c r="A113" s="103"/>
      <c r="B113" s="69"/>
      <c r="C113" s="95">
        <v>4</v>
      </c>
      <c r="D113" s="58"/>
      <c r="E113" s="71" t="s">
        <v>1991</v>
      </c>
      <c r="F113" s="52">
        <v>43294620</v>
      </c>
      <c r="G113" s="2" t="e">
        <f>VLOOKUP(F113,[1]Sheet1!$C$2:$D$576,2,0)</f>
        <v>#N/A</v>
      </c>
    </row>
    <row r="114" spans="1:7" x14ac:dyDescent="0.2">
      <c r="A114" s="73"/>
      <c r="B114" s="63"/>
      <c r="C114" s="95">
        <v>3</v>
      </c>
      <c r="D114" s="58"/>
      <c r="E114" s="71" t="s">
        <v>986</v>
      </c>
      <c r="F114" s="52">
        <v>85888463</v>
      </c>
      <c r="G114" s="2" t="e">
        <f>VLOOKUP(F114,[1]Sheet1!$C$2:$D$576,2,0)</f>
        <v>#N/A</v>
      </c>
    </row>
    <row r="115" spans="1:7" ht="15" customHeight="1" x14ac:dyDescent="0.2">
      <c r="A115" s="72"/>
      <c r="B115" s="64"/>
      <c r="C115" s="98"/>
      <c r="D115" s="59"/>
      <c r="E115" s="72"/>
      <c r="F115" s="54">
        <v>88198317</v>
      </c>
      <c r="G115" s="2" t="e">
        <f>VLOOKUP(F115,[1]Sheet1!$C$2:$D$576,2,0)</f>
        <v>#N/A</v>
      </c>
    </row>
    <row r="116" spans="1:7" x14ac:dyDescent="0.2">
      <c r="A116" s="62" t="s">
        <v>1558</v>
      </c>
      <c r="B116" s="62"/>
      <c r="C116" s="55">
        <v>1</v>
      </c>
      <c r="D116" s="55"/>
      <c r="E116" s="51" t="s">
        <v>1559</v>
      </c>
      <c r="F116" s="56">
        <v>92677715</v>
      </c>
      <c r="G116" s="2" t="e">
        <f>VLOOKUP(F116,[1]Sheet1!$C$2:$D$576,2,0)</f>
        <v>#N/A</v>
      </c>
    </row>
    <row r="117" spans="1:7" s="9" customFormat="1" ht="15.75" x14ac:dyDescent="0.2">
      <c r="A117" s="3" t="s">
        <v>15</v>
      </c>
      <c r="B117" s="3"/>
      <c r="C117" s="57" t="s">
        <v>12</v>
      </c>
      <c r="D117" s="57"/>
      <c r="E117" s="5" t="s">
        <v>14</v>
      </c>
      <c r="F117" s="67"/>
      <c r="G117" s="2" t="e">
        <f>VLOOKUP(F117,[1]Sheet1!$C$2:$D$576,2,0)</f>
        <v>#N/A</v>
      </c>
    </row>
    <row r="118" spans="1:7" s="9" customFormat="1" ht="15" customHeight="1" x14ac:dyDescent="0.2">
      <c r="A118" s="71" t="s">
        <v>18</v>
      </c>
      <c r="B118" s="62"/>
      <c r="C118" s="95">
        <v>1</v>
      </c>
      <c r="D118" s="58"/>
      <c r="E118" s="71" t="s">
        <v>461</v>
      </c>
      <c r="F118" s="52"/>
      <c r="G118" s="2" t="e">
        <f>VLOOKUP(F118,[1]Sheet1!$C$2:$D$576,2,0)</f>
        <v>#N/A</v>
      </c>
    </row>
    <row r="119" spans="1:7" s="9" customFormat="1" x14ac:dyDescent="0.2">
      <c r="A119" s="72"/>
      <c r="B119" s="64"/>
      <c r="C119" s="98"/>
      <c r="D119" s="59"/>
      <c r="E119" s="72"/>
      <c r="F119" s="54">
        <v>54901147</v>
      </c>
      <c r="G119" s="2" t="e">
        <f>VLOOKUP(F119,[1]Sheet1!$C$2:$D$576,2,0)</f>
        <v>#N/A</v>
      </c>
    </row>
    <row r="120" spans="1:7" ht="15" customHeight="1" x14ac:dyDescent="0.2">
      <c r="A120" s="71" t="s">
        <v>22</v>
      </c>
      <c r="B120" s="62"/>
      <c r="C120" s="95">
        <v>1</v>
      </c>
      <c r="D120" s="58"/>
      <c r="E120" s="71" t="s">
        <v>1000</v>
      </c>
      <c r="F120" s="52"/>
      <c r="G120" s="2" t="e">
        <f>VLOOKUP(F120,[1]Sheet1!$C$2:$D$576,2,0)</f>
        <v>#N/A</v>
      </c>
    </row>
    <row r="121" spans="1:7" ht="15" customHeight="1" x14ac:dyDescent="0.2">
      <c r="A121" s="72"/>
      <c r="B121" s="64"/>
      <c r="C121" s="98"/>
      <c r="D121" s="59"/>
      <c r="E121" s="72"/>
      <c r="F121" s="54"/>
      <c r="G121" s="2" t="e">
        <f>VLOOKUP(F121,[1]Sheet1!$C$2:$D$576,2,0)</f>
        <v>#N/A</v>
      </c>
    </row>
    <row r="122" spans="1:7" x14ac:dyDescent="0.2">
      <c r="A122" s="71" t="s">
        <v>21</v>
      </c>
      <c r="B122" s="62"/>
      <c r="C122" s="95">
        <v>1</v>
      </c>
      <c r="D122" s="58"/>
      <c r="E122" s="71" t="s">
        <v>1395</v>
      </c>
      <c r="F122" s="52"/>
      <c r="G122" s="2" t="e">
        <f>VLOOKUP(F122,[1]Sheet1!$C$2:$D$576,2,0)</f>
        <v>#N/A</v>
      </c>
    </row>
    <row r="123" spans="1:7" ht="15" customHeight="1" x14ac:dyDescent="0.2">
      <c r="A123" s="72"/>
      <c r="B123" s="64"/>
      <c r="C123" s="98"/>
      <c r="D123" s="59"/>
      <c r="E123" s="72"/>
      <c r="F123" s="54">
        <v>70352201</v>
      </c>
      <c r="G123" s="2" t="e">
        <f>VLOOKUP(F123,[1]Sheet1!$C$2:$D$576,2,0)</f>
        <v>#N/A</v>
      </c>
    </row>
    <row r="124" spans="1:7" s="9" customFormat="1" ht="15.75" x14ac:dyDescent="0.2">
      <c r="A124" s="3" t="s">
        <v>15</v>
      </c>
      <c r="B124" s="3"/>
      <c r="C124" s="57" t="s">
        <v>12</v>
      </c>
      <c r="D124" s="57"/>
      <c r="E124" s="5" t="s">
        <v>14</v>
      </c>
      <c r="F124" s="67"/>
      <c r="G124" s="2" t="e">
        <f>VLOOKUP(F124,[1]Sheet1!$C$2:$D$576,2,0)</f>
        <v>#N/A</v>
      </c>
    </row>
    <row r="125" spans="1:7" s="9" customFormat="1" ht="15" customHeight="1" x14ac:dyDescent="0.2">
      <c r="A125" s="71" t="s">
        <v>18</v>
      </c>
      <c r="B125" s="52"/>
      <c r="C125" s="95">
        <v>1</v>
      </c>
      <c r="D125" s="58"/>
      <c r="E125" s="71" t="s">
        <v>1993</v>
      </c>
      <c r="F125" s="52"/>
      <c r="G125" s="2" t="e">
        <f>VLOOKUP(F125,[1]Sheet1!$C$2:$D$576,2,0)</f>
        <v>#N/A</v>
      </c>
    </row>
    <row r="126" spans="1:7" ht="15" customHeight="1" x14ac:dyDescent="0.2">
      <c r="A126" s="72"/>
      <c r="B126" s="54"/>
      <c r="C126" s="98"/>
      <c r="D126" s="59"/>
      <c r="E126" s="72"/>
      <c r="F126" s="54">
        <v>88359822</v>
      </c>
      <c r="G126" s="2" t="e">
        <f>VLOOKUP(F126,[1]Sheet1!$C$2:$D$576,2,0)</f>
        <v>#N/A</v>
      </c>
    </row>
    <row r="127" spans="1:7" ht="15" customHeight="1" x14ac:dyDescent="0.2">
      <c r="A127" s="72"/>
      <c r="B127" s="64"/>
      <c r="C127" s="98"/>
      <c r="D127" s="59"/>
      <c r="E127" s="72"/>
      <c r="F127" s="54">
        <v>66594422</v>
      </c>
      <c r="G127" s="2" t="e">
        <f>VLOOKUP(F127,[1]Sheet1!$C$2:$D$576,2,0)</f>
        <v>#N/A</v>
      </c>
    </row>
    <row r="128" spans="1:7" ht="15" customHeight="1" x14ac:dyDescent="0.2">
      <c r="A128" s="72"/>
      <c r="B128" s="64"/>
      <c r="C128" s="98"/>
      <c r="D128" s="59"/>
      <c r="E128" s="72"/>
      <c r="F128" s="54"/>
      <c r="G128" s="2" t="e">
        <f>VLOOKUP(F128,[1]Sheet1!$C$2:$D$576,2,0)</f>
        <v>#N/A</v>
      </c>
    </row>
    <row r="129" spans="1:7" x14ac:dyDescent="0.2">
      <c r="A129" s="71" t="s">
        <v>519</v>
      </c>
      <c r="B129" s="52"/>
      <c r="C129" s="55">
        <v>1</v>
      </c>
      <c r="D129" s="55"/>
      <c r="E129" s="49" t="s">
        <v>708</v>
      </c>
      <c r="F129" s="55"/>
      <c r="G129" s="2" t="e">
        <f>VLOOKUP(F129,[1]Sheet1!$C$2:$D$576,2,0)</f>
        <v>#N/A</v>
      </c>
    </row>
    <row r="130" spans="1:7" s="9" customFormat="1" ht="15.75" x14ac:dyDescent="0.2">
      <c r="A130" s="3" t="s">
        <v>15</v>
      </c>
      <c r="B130" s="3"/>
      <c r="C130" s="57" t="s">
        <v>12</v>
      </c>
      <c r="D130" s="57"/>
      <c r="E130" s="5" t="s">
        <v>14</v>
      </c>
      <c r="F130" s="67"/>
      <c r="G130" s="2" t="e">
        <f>VLOOKUP(F130,[1]Sheet1!$C$2:$D$576,2,0)</f>
        <v>#N/A</v>
      </c>
    </row>
    <row r="131" spans="1:7" s="9" customFormat="1" ht="15" customHeight="1" x14ac:dyDescent="0.2">
      <c r="A131" s="71" t="s">
        <v>18</v>
      </c>
      <c r="B131" s="62"/>
      <c r="C131" s="95">
        <v>1</v>
      </c>
      <c r="D131" s="58"/>
      <c r="E131" s="71" t="s">
        <v>588</v>
      </c>
      <c r="F131" s="52" t="s">
        <v>2185</v>
      </c>
      <c r="G131" s="2" t="str">
        <f>VLOOKUP(F131,[1]Sheet1!$C$2:$D$576,2,0)</f>
        <v>Unmesh Sureshrao Santpur</v>
      </c>
    </row>
    <row r="132" spans="1:7" ht="15" customHeight="1" x14ac:dyDescent="0.2">
      <c r="A132" s="72"/>
      <c r="B132" s="64"/>
      <c r="C132" s="98"/>
      <c r="D132" s="59"/>
      <c r="E132" s="72"/>
      <c r="F132" s="52" t="s">
        <v>2183</v>
      </c>
      <c r="G132" s="2" t="str">
        <f>VLOOKUP(F132,[1]Sheet1!$C$2:$D$576,2,0)</f>
        <v>Dr. Lata Mehta</v>
      </c>
    </row>
    <row r="133" spans="1:7" ht="15" customHeight="1" x14ac:dyDescent="0.2">
      <c r="A133" s="71" t="s">
        <v>17</v>
      </c>
      <c r="B133" s="62"/>
      <c r="C133" s="95">
        <v>1</v>
      </c>
      <c r="D133" s="58"/>
      <c r="E133" s="95" t="s">
        <v>627</v>
      </c>
      <c r="F133" s="52" t="s">
        <v>2184</v>
      </c>
      <c r="G133" s="2" t="str">
        <f>VLOOKUP(F133,[1]Sheet1!$C$2:$D$576,2,0)</f>
        <v>Seema Mehta</v>
      </c>
    </row>
    <row r="134" spans="1:7" ht="15" customHeight="1" x14ac:dyDescent="0.2">
      <c r="A134" s="72"/>
      <c r="B134" s="64"/>
      <c r="C134" s="98"/>
      <c r="D134" s="59"/>
      <c r="E134" s="98"/>
      <c r="F134" s="52" t="s">
        <v>2182</v>
      </c>
      <c r="G134" s="2" t="str">
        <f>VLOOKUP(F134,[1]Sheet1!$C$2:$D$576,2,0)</f>
        <v>Charu Chandra</v>
      </c>
    </row>
    <row r="135" spans="1:7" ht="15" customHeight="1" x14ac:dyDescent="0.2">
      <c r="A135" s="71" t="s">
        <v>22</v>
      </c>
      <c r="B135" s="52"/>
      <c r="C135" s="95">
        <v>1</v>
      </c>
      <c r="D135" s="58"/>
      <c r="E135" s="95" t="s">
        <v>448</v>
      </c>
      <c r="F135" s="58"/>
      <c r="G135" s="2" t="e">
        <f>VLOOKUP(F135,[1]Sheet1!$C$2:$D$576,2,0)</f>
        <v>#N/A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2:H265"/>
  <sheetViews>
    <sheetView topLeftCell="A187" workbookViewId="0">
      <selection activeCell="F194" sqref="F194"/>
    </sheetView>
  </sheetViews>
  <sheetFormatPr defaultRowHeight="15" x14ac:dyDescent="0.25"/>
  <cols>
    <col min="3" max="3" width="5.140625" style="149" bestFit="1" customWidth="1"/>
    <col min="4" max="4" width="33" bestFit="1" customWidth="1"/>
    <col min="5" max="5" width="13.5703125" bestFit="1" customWidth="1"/>
    <col min="6" max="6" width="33" bestFit="1" customWidth="1"/>
    <col min="7" max="7" width="27.42578125" bestFit="1" customWidth="1"/>
    <col min="8" max="8" width="18.140625" bestFit="1" customWidth="1"/>
  </cols>
  <sheetData>
    <row r="2" spans="3:8" x14ac:dyDescent="0.25">
      <c r="C2" s="149" t="s">
        <v>2305</v>
      </c>
      <c r="D2" t="s">
        <v>2306</v>
      </c>
      <c r="E2" t="s">
        <v>2307</v>
      </c>
      <c r="G2" t="s">
        <v>2308</v>
      </c>
      <c r="H2" t="s">
        <v>2309</v>
      </c>
    </row>
    <row r="3" spans="3:8" x14ac:dyDescent="0.25">
      <c r="C3" s="149">
        <v>1</v>
      </c>
      <c r="D3" t="s">
        <v>2310</v>
      </c>
      <c r="E3" t="s">
        <v>2124</v>
      </c>
      <c r="G3" t="s">
        <v>2311</v>
      </c>
      <c r="H3" t="s">
        <v>2312</v>
      </c>
    </row>
    <row r="4" spans="3:8" x14ac:dyDescent="0.25">
      <c r="C4" s="149">
        <v>2</v>
      </c>
      <c r="D4" t="s">
        <v>2313</v>
      </c>
      <c r="E4" t="s">
        <v>2081</v>
      </c>
      <c r="G4" t="s">
        <v>2314</v>
      </c>
      <c r="H4" t="s">
        <v>2315</v>
      </c>
    </row>
    <row r="5" spans="3:8" x14ac:dyDescent="0.25">
      <c r="C5" s="149">
        <v>3</v>
      </c>
      <c r="D5" t="s">
        <v>2316</v>
      </c>
      <c r="E5" t="s">
        <v>2083</v>
      </c>
      <c r="G5" t="s">
        <v>2314</v>
      </c>
      <c r="H5" t="s">
        <v>2315</v>
      </c>
    </row>
    <row r="6" spans="3:8" x14ac:dyDescent="0.25">
      <c r="C6" s="149">
        <v>4</v>
      </c>
      <c r="D6" t="s">
        <v>2317</v>
      </c>
      <c r="E6" t="s">
        <v>2082</v>
      </c>
      <c r="G6" t="s">
        <v>2314</v>
      </c>
      <c r="H6" t="s">
        <v>2315</v>
      </c>
    </row>
    <row r="7" spans="3:8" x14ac:dyDescent="0.25">
      <c r="C7" s="149">
        <v>5</v>
      </c>
      <c r="D7" t="s">
        <v>2318</v>
      </c>
      <c r="E7" t="s">
        <v>2084</v>
      </c>
      <c r="G7" t="s">
        <v>2314</v>
      </c>
      <c r="H7" t="s">
        <v>2315</v>
      </c>
    </row>
    <row r="8" spans="3:8" x14ac:dyDescent="0.25">
      <c r="C8" s="149">
        <v>6</v>
      </c>
      <c r="D8" t="s">
        <v>1760</v>
      </c>
      <c r="E8" t="s">
        <v>2085</v>
      </c>
      <c r="G8" t="s">
        <v>2314</v>
      </c>
      <c r="H8" t="s">
        <v>2315</v>
      </c>
    </row>
    <row r="9" spans="3:8" x14ac:dyDescent="0.25">
      <c r="C9" s="149">
        <v>7</v>
      </c>
      <c r="D9" t="s">
        <v>2319</v>
      </c>
      <c r="E9" t="s">
        <v>2086</v>
      </c>
      <c r="G9" t="s">
        <v>2314</v>
      </c>
      <c r="H9" t="s">
        <v>2315</v>
      </c>
    </row>
    <row r="10" spans="3:8" x14ac:dyDescent="0.25">
      <c r="C10" s="149">
        <v>8</v>
      </c>
      <c r="D10" t="s">
        <v>2320</v>
      </c>
      <c r="E10" t="s">
        <v>2087</v>
      </c>
      <c r="G10" t="s">
        <v>2314</v>
      </c>
      <c r="H10" t="s">
        <v>2315</v>
      </c>
    </row>
    <row r="11" spans="3:8" x14ac:dyDescent="0.25">
      <c r="C11" s="149">
        <v>9</v>
      </c>
      <c r="D11" t="s">
        <v>2321</v>
      </c>
      <c r="E11" t="s">
        <v>2088</v>
      </c>
      <c r="G11" t="s">
        <v>2314</v>
      </c>
      <c r="H11" t="s">
        <v>2315</v>
      </c>
    </row>
    <row r="12" spans="3:8" x14ac:dyDescent="0.25">
      <c r="C12" s="149">
        <v>10</v>
      </c>
      <c r="D12" t="s">
        <v>2322</v>
      </c>
      <c r="E12" t="s">
        <v>2089</v>
      </c>
      <c r="G12" t="s">
        <v>2314</v>
      </c>
      <c r="H12" t="s">
        <v>2315</v>
      </c>
    </row>
    <row r="13" spans="3:8" x14ac:dyDescent="0.25">
      <c r="C13" s="149">
        <v>11</v>
      </c>
      <c r="D13" t="s">
        <v>2323</v>
      </c>
      <c r="E13" t="s">
        <v>2090</v>
      </c>
      <c r="G13" t="s">
        <v>2314</v>
      </c>
      <c r="H13" t="s">
        <v>2315</v>
      </c>
    </row>
    <row r="14" spans="3:8" x14ac:dyDescent="0.25">
      <c r="C14" s="149">
        <v>12</v>
      </c>
      <c r="D14" t="s">
        <v>2324</v>
      </c>
      <c r="E14" t="s">
        <v>2091</v>
      </c>
      <c r="G14" t="s">
        <v>2314</v>
      </c>
      <c r="H14" t="s">
        <v>2315</v>
      </c>
    </row>
    <row r="15" spans="3:8" x14ac:dyDescent="0.25">
      <c r="C15" s="149">
        <v>13</v>
      </c>
      <c r="D15" t="s">
        <v>2325</v>
      </c>
      <c r="E15" t="s">
        <v>2092</v>
      </c>
      <c r="G15" t="s">
        <v>2314</v>
      </c>
      <c r="H15" t="s">
        <v>2315</v>
      </c>
    </row>
    <row r="16" spans="3:8" x14ac:dyDescent="0.25">
      <c r="C16" s="149">
        <v>14</v>
      </c>
      <c r="D16" t="s">
        <v>2326</v>
      </c>
      <c r="E16" t="s">
        <v>2093</v>
      </c>
      <c r="G16" t="s">
        <v>2314</v>
      </c>
      <c r="H16" t="s">
        <v>2315</v>
      </c>
    </row>
    <row r="17" spans="3:8" x14ac:dyDescent="0.25">
      <c r="C17" s="149">
        <v>15</v>
      </c>
      <c r="D17" t="s">
        <v>2327</v>
      </c>
      <c r="E17" t="s">
        <v>2095</v>
      </c>
      <c r="G17" t="s">
        <v>2314</v>
      </c>
      <c r="H17" t="s">
        <v>2315</v>
      </c>
    </row>
    <row r="18" spans="3:8" x14ac:dyDescent="0.25">
      <c r="C18" s="149">
        <v>16</v>
      </c>
      <c r="D18" t="s">
        <v>2328</v>
      </c>
      <c r="E18" t="s">
        <v>2329</v>
      </c>
      <c r="G18" t="s">
        <v>2314</v>
      </c>
      <c r="H18" t="s">
        <v>2315</v>
      </c>
    </row>
    <row r="19" spans="3:8" x14ac:dyDescent="0.25">
      <c r="C19" s="149">
        <v>17</v>
      </c>
      <c r="D19" t="s">
        <v>2330</v>
      </c>
      <c r="E19" t="s">
        <v>2109</v>
      </c>
      <c r="G19" t="s">
        <v>2314</v>
      </c>
      <c r="H19" t="s">
        <v>2315</v>
      </c>
    </row>
    <row r="20" spans="3:8" x14ac:dyDescent="0.25">
      <c r="C20" s="149">
        <v>18</v>
      </c>
      <c r="D20" t="s">
        <v>2331</v>
      </c>
      <c r="E20" t="s">
        <v>2096</v>
      </c>
      <c r="G20" t="s">
        <v>2314</v>
      </c>
      <c r="H20" t="s">
        <v>2315</v>
      </c>
    </row>
    <row r="21" spans="3:8" x14ac:dyDescent="0.25">
      <c r="C21" s="149">
        <v>19</v>
      </c>
      <c r="D21" t="s">
        <v>2332</v>
      </c>
      <c r="E21" t="s">
        <v>2097</v>
      </c>
      <c r="G21" t="s">
        <v>2314</v>
      </c>
      <c r="H21" t="s">
        <v>2315</v>
      </c>
    </row>
    <row r="22" spans="3:8" x14ac:dyDescent="0.25">
      <c r="C22" s="149">
        <v>20</v>
      </c>
      <c r="D22" t="s">
        <v>2333</v>
      </c>
      <c r="E22" t="s">
        <v>2098</v>
      </c>
      <c r="G22" t="s">
        <v>2314</v>
      </c>
      <c r="H22" t="s">
        <v>2315</v>
      </c>
    </row>
    <row r="23" spans="3:8" x14ac:dyDescent="0.25">
      <c r="C23" s="149">
        <v>21</v>
      </c>
      <c r="D23" t="s">
        <v>2334</v>
      </c>
      <c r="E23" t="s">
        <v>2099</v>
      </c>
      <c r="G23" t="s">
        <v>2314</v>
      </c>
      <c r="H23" t="s">
        <v>2315</v>
      </c>
    </row>
    <row r="24" spans="3:8" x14ac:dyDescent="0.25">
      <c r="C24" s="149">
        <v>22</v>
      </c>
      <c r="D24" t="s">
        <v>2335</v>
      </c>
      <c r="E24" t="s">
        <v>2100</v>
      </c>
      <c r="G24" t="s">
        <v>2314</v>
      </c>
      <c r="H24" t="s">
        <v>2315</v>
      </c>
    </row>
    <row r="25" spans="3:8" x14ac:dyDescent="0.25">
      <c r="C25" s="149">
        <v>23</v>
      </c>
      <c r="D25" t="s">
        <v>2336</v>
      </c>
      <c r="E25" t="s">
        <v>2101</v>
      </c>
      <c r="G25" t="s">
        <v>2314</v>
      </c>
      <c r="H25" t="s">
        <v>2315</v>
      </c>
    </row>
    <row r="26" spans="3:8" x14ac:dyDescent="0.25">
      <c r="C26" s="149">
        <v>24</v>
      </c>
      <c r="D26" t="s">
        <v>2337</v>
      </c>
      <c r="E26" t="s">
        <v>2338</v>
      </c>
      <c r="G26" t="s">
        <v>2314</v>
      </c>
      <c r="H26" t="s">
        <v>2315</v>
      </c>
    </row>
    <row r="27" spans="3:8" x14ac:dyDescent="0.25">
      <c r="C27" s="149">
        <v>25</v>
      </c>
      <c r="D27" t="s">
        <v>2339</v>
      </c>
      <c r="E27" t="s">
        <v>2102</v>
      </c>
      <c r="G27" t="s">
        <v>2314</v>
      </c>
      <c r="H27" t="s">
        <v>2315</v>
      </c>
    </row>
    <row r="28" spans="3:8" x14ac:dyDescent="0.25">
      <c r="C28" s="149">
        <v>26</v>
      </c>
      <c r="D28" t="s">
        <v>2340</v>
      </c>
      <c r="E28" t="s">
        <v>2103</v>
      </c>
      <c r="G28" t="s">
        <v>2314</v>
      </c>
      <c r="H28" t="s">
        <v>2315</v>
      </c>
    </row>
    <row r="29" spans="3:8" x14ac:dyDescent="0.25">
      <c r="C29" s="149">
        <v>27</v>
      </c>
      <c r="D29" t="s">
        <v>2341</v>
      </c>
      <c r="E29" t="s">
        <v>2104</v>
      </c>
      <c r="G29" t="s">
        <v>2314</v>
      </c>
      <c r="H29" t="s">
        <v>2315</v>
      </c>
    </row>
    <row r="30" spans="3:8" x14ac:dyDescent="0.25">
      <c r="C30" s="149">
        <v>28</v>
      </c>
      <c r="D30" t="s">
        <v>2342</v>
      </c>
      <c r="E30" t="s">
        <v>2105</v>
      </c>
      <c r="G30" t="s">
        <v>2314</v>
      </c>
      <c r="H30" t="s">
        <v>2315</v>
      </c>
    </row>
    <row r="31" spans="3:8" x14ac:dyDescent="0.25">
      <c r="C31" s="149">
        <v>29</v>
      </c>
      <c r="D31" t="s">
        <v>2343</v>
      </c>
      <c r="E31" t="s">
        <v>2106</v>
      </c>
      <c r="G31" t="s">
        <v>2314</v>
      </c>
      <c r="H31" t="s">
        <v>2315</v>
      </c>
    </row>
    <row r="32" spans="3:8" x14ac:dyDescent="0.25">
      <c r="C32" s="149">
        <v>30</v>
      </c>
      <c r="D32" t="s">
        <v>2344</v>
      </c>
      <c r="E32" t="s">
        <v>2107</v>
      </c>
      <c r="G32" t="s">
        <v>2314</v>
      </c>
      <c r="H32" t="s">
        <v>2315</v>
      </c>
    </row>
    <row r="33" spans="3:8" x14ac:dyDescent="0.25">
      <c r="C33" s="149">
        <v>31</v>
      </c>
      <c r="D33" t="s">
        <v>2345</v>
      </c>
      <c r="E33" t="s">
        <v>2108</v>
      </c>
      <c r="G33" t="s">
        <v>2314</v>
      </c>
      <c r="H33" t="s">
        <v>2315</v>
      </c>
    </row>
    <row r="34" spans="3:8" x14ac:dyDescent="0.25">
      <c r="C34" s="149">
        <v>32</v>
      </c>
      <c r="D34" t="s">
        <v>2346</v>
      </c>
      <c r="E34" t="s">
        <v>2094</v>
      </c>
      <c r="G34" t="s">
        <v>2314</v>
      </c>
      <c r="H34" t="s">
        <v>2315</v>
      </c>
    </row>
    <row r="35" spans="3:8" x14ac:dyDescent="0.25">
      <c r="C35" s="149">
        <v>33</v>
      </c>
      <c r="D35" t="s">
        <v>2347</v>
      </c>
      <c r="E35" t="s">
        <v>2110</v>
      </c>
      <c r="G35" t="s">
        <v>2314</v>
      </c>
      <c r="H35" t="s">
        <v>2315</v>
      </c>
    </row>
    <row r="36" spans="3:8" x14ac:dyDescent="0.25">
      <c r="C36" s="149">
        <v>34</v>
      </c>
      <c r="D36" t="s">
        <v>2348</v>
      </c>
      <c r="E36" t="s">
        <v>2111</v>
      </c>
      <c r="G36" t="s">
        <v>2314</v>
      </c>
      <c r="H36" t="s">
        <v>2315</v>
      </c>
    </row>
    <row r="37" spans="3:8" x14ac:dyDescent="0.25">
      <c r="C37" s="149">
        <v>35</v>
      </c>
      <c r="D37" t="s">
        <v>2349</v>
      </c>
      <c r="E37" t="s">
        <v>2112</v>
      </c>
      <c r="G37" t="s">
        <v>2314</v>
      </c>
      <c r="H37" t="s">
        <v>2315</v>
      </c>
    </row>
    <row r="38" spans="3:8" x14ac:dyDescent="0.25">
      <c r="C38" s="149">
        <v>36</v>
      </c>
      <c r="D38" t="s">
        <v>2350</v>
      </c>
      <c r="E38" t="s">
        <v>2113</v>
      </c>
      <c r="G38" t="s">
        <v>2314</v>
      </c>
      <c r="H38" t="s">
        <v>2315</v>
      </c>
    </row>
    <row r="39" spans="3:8" x14ac:dyDescent="0.25">
      <c r="C39" s="149">
        <v>37</v>
      </c>
      <c r="D39" t="s">
        <v>2351</v>
      </c>
      <c r="E39" t="s">
        <v>2114</v>
      </c>
      <c r="G39" t="s">
        <v>2314</v>
      </c>
      <c r="H39" t="s">
        <v>2315</v>
      </c>
    </row>
    <row r="40" spans="3:8" x14ac:dyDescent="0.25">
      <c r="C40" s="149">
        <v>38</v>
      </c>
      <c r="D40" t="s">
        <v>2352</v>
      </c>
      <c r="E40" t="s">
        <v>2115</v>
      </c>
      <c r="G40" t="s">
        <v>2314</v>
      </c>
      <c r="H40" t="s">
        <v>2315</v>
      </c>
    </row>
    <row r="41" spans="3:8" x14ac:dyDescent="0.25">
      <c r="C41" s="149">
        <v>39</v>
      </c>
      <c r="D41" t="s">
        <v>2353</v>
      </c>
      <c r="E41" t="s">
        <v>2116</v>
      </c>
      <c r="G41" t="s">
        <v>2314</v>
      </c>
      <c r="H41" t="s">
        <v>2315</v>
      </c>
    </row>
    <row r="42" spans="3:8" x14ac:dyDescent="0.25">
      <c r="C42" s="149">
        <v>40</v>
      </c>
      <c r="D42" t="s">
        <v>2354</v>
      </c>
      <c r="E42" t="s">
        <v>2117</v>
      </c>
      <c r="G42" t="s">
        <v>2314</v>
      </c>
      <c r="H42" t="s">
        <v>2315</v>
      </c>
    </row>
    <row r="43" spans="3:8" x14ac:dyDescent="0.25">
      <c r="C43" s="149">
        <v>41</v>
      </c>
      <c r="D43" t="s">
        <v>2355</v>
      </c>
      <c r="E43" t="s">
        <v>2118</v>
      </c>
      <c r="G43" t="s">
        <v>2314</v>
      </c>
      <c r="H43" t="s">
        <v>2315</v>
      </c>
    </row>
    <row r="44" spans="3:8" x14ac:dyDescent="0.25">
      <c r="C44" s="149">
        <v>42</v>
      </c>
      <c r="D44" t="s">
        <v>2356</v>
      </c>
      <c r="E44" t="s">
        <v>2119</v>
      </c>
      <c r="G44" t="s">
        <v>2314</v>
      </c>
      <c r="H44" t="s">
        <v>2315</v>
      </c>
    </row>
    <row r="45" spans="3:8" x14ac:dyDescent="0.25">
      <c r="C45" s="149">
        <v>43</v>
      </c>
      <c r="D45" t="s">
        <v>2357</v>
      </c>
      <c r="E45" t="s">
        <v>2120</v>
      </c>
      <c r="G45" t="s">
        <v>2314</v>
      </c>
      <c r="H45" t="s">
        <v>2315</v>
      </c>
    </row>
    <row r="46" spans="3:8" x14ac:dyDescent="0.25">
      <c r="C46" s="149">
        <v>44</v>
      </c>
      <c r="D46" t="s">
        <v>2358</v>
      </c>
      <c r="E46" t="s">
        <v>2121</v>
      </c>
      <c r="G46" t="s">
        <v>2314</v>
      </c>
      <c r="H46" t="s">
        <v>2315</v>
      </c>
    </row>
    <row r="47" spans="3:8" x14ac:dyDescent="0.25">
      <c r="C47" s="149">
        <v>45</v>
      </c>
      <c r="D47" t="s">
        <v>2359</v>
      </c>
      <c r="E47" t="s">
        <v>2122</v>
      </c>
      <c r="G47" t="s">
        <v>2314</v>
      </c>
      <c r="H47" t="s">
        <v>2315</v>
      </c>
    </row>
    <row r="48" spans="3:8" x14ac:dyDescent="0.25">
      <c r="C48" s="149">
        <v>46</v>
      </c>
      <c r="D48" t="s">
        <v>2360</v>
      </c>
      <c r="E48" t="s">
        <v>2123</v>
      </c>
      <c r="G48" t="s">
        <v>2314</v>
      </c>
      <c r="H48" t="s">
        <v>2315</v>
      </c>
    </row>
    <row r="49" spans="3:8" x14ac:dyDescent="0.25">
      <c r="C49" s="149">
        <v>47</v>
      </c>
      <c r="D49" t="s">
        <v>2223</v>
      </c>
      <c r="E49" t="s">
        <v>2130</v>
      </c>
      <c r="G49" t="s">
        <v>2361</v>
      </c>
      <c r="H49" t="s">
        <v>2312</v>
      </c>
    </row>
    <row r="50" spans="3:8" x14ac:dyDescent="0.25">
      <c r="C50" s="149">
        <v>48</v>
      </c>
      <c r="D50" t="s">
        <v>2362</v>
      </c>
      <c r="E50" t="s">
        <v>2363</v>
      </c>
      <c r="G50" t="s">
        <v>2364</v>
      </c>
      <c r="H50" t="s">
        <v>2315</v>
      </c>
    </row>
    <row r="51" spans="3:8" x14ac:dyDescent="0.25">
      <c r="C51" s="149">
        <v>49</v>
      </c>
      <c r="D51" t="s">
        <v>2365</v>
      </c>
      <c r="E51" t="s">
        <v>2366</v>
      </c>
      <c r="G51" t="s">
        <v>2367</v>
      </c>
      <c r="H51" t="s">
        <v>2315</v>
      </c>
    </row>
    <row r="52" spans="3:8" x14ac:dyDescent="0.25">
      <c r="C52" s="149">
        <v>50</v>
      </c>
      <c r="D52" t="s">
        <v>2368</v>
      </c>
      <c r="E52" t="s">
        <v>2369</v>
      </c>
      <c r="G52" t="s">
        <v>2367</v>
      </c>
      <c r="H52" t="s">
        <v>2315</v>
      </c>
    </row>
    <row r="53" spans="3:8" x14ac:dyDescent="0.25">
      <c r="C53" s="149">
        <v>51</v>
      </c>
      <c r="D53" t="s">
        <v>2370</v>
      </c>
      <c r="E53" t="s">
        <v>2140</v>
      </c>
      <c r="G53" t="s">
        <v>2367</v>
      </c>
      <c r="H53" t="s">
        <v>2315</v>
      </c>
    </row>
    <row r="54" spans="3:8" x14ac:dyDescent="0.25">
      <c r="C54" s="149">
        <v>52</v>
      </c>
      <c r="D54" t="s">
        <v>2371</v>
      </c>
      <c r="E54" t="s">
        <v>2372</v>
      </c>
      <c r="G54" t="s">
        <v>2367</v>
      </c>
      <c r="H54" t="s">
        <v>2315</v>
      </c>
    </row>
    <row r="55" spans="3:8" x14ac:dyDescent="0.25">
      <c r="C55" s="149">
        <v>53</v>
      </c>
      <c r="D55" t="s">
        <v>2373</v>
      </c>
      <c r="E55" t="s">
        <v>2374</v>
      </c>
      <c r="G55" t="s">
        <v>2367</v>
      </c>
      <c r="H55" t="s">
        <v>2315</v>
      </c>
    </row>
    <row r="56" spans="3:8" x14ac:dyDescent="0.25">
      <c r="C56" s="149">
        <v>54</v>
      </c>
      <c r="D56" t="s">
        <v>2375</v>
      </c>
      <c r="E56" t="s">
        <v>2376</v>
      </c>
      <c r="G56" t="s">
        <v>2367</v>
      </c>
      <c r="H56" t="s">
        <v>2315</v>
      </c>
    </row>
    <row r="57" spans="3:8" x14ac:dyDescent="0.25">
      <c r="C57" s="149">
        <v>55</v>
      </c>
      <c r="D57" t="s">
        <v>2377</v>
      </c>
      <c r="E57" t="s">
        <v>2378</v>
      </c>
      <c r="G57" t="s">
        <v>2367</v>
      </c>
      <c r="H57" t="s">
        <v>2315</v>
      </c>
    </row>
    <row r="58" spans="3:8" x14ac:dyDescent="0.25">
      <c r="C58" s="149">
        <v>56</v>
      </c>
      <c r="D58" t="s">
        <v>2379</v>
      </c>
      <c r="E58" t="s">
        <v>2380</v>
      </c>
      <c r="G58" t="s">
        <v>2367</v>
      </c>
      <c r="H58" t="s">
        <v>2315</v>
      </c>
    </row>
    <row r="59" spans="3:8" x14ac:dyDescent="0.25">
      <c r="C59" s="149">
        <v>57</v>
      </c>
      <c r="D59" t="s">
        <v>2381</v>
      </c>
      <c r="E59" t="s">
        <v>2382</v>
      </c>
      <c r="G59" t="s">
        <v>2367</v>
      </c>
      <c r="H59" t="s">
        <v>2315</v>
      </c>
    </row>
    <row r="60" spans="3:8" x14ac:dyDescent="0.25">
      <c r="C60" s="149">
        <v>58</v>
      </c>
      <c r="D60" t="s">
        <v>2229</v>
      </c>
      <c r="E60" t="s">
        <v>2149</v>
      </c>
      <c r="G60" t="s">
        <v>2383</v>
      </c>
      <c r="H60" t="s">
        <v>2315</v>
      </c>
    </row>
    <row r="61" spans="3:8" x14ac:dyDescent="0.25">
      <c r="C61" s="149">
        <v>59</v>
      </c>
      <c r="D61" t="s">
        <v>2230</v>
      </c>
      <c r="E61" t="s">
        <v>2384</v>
      </c>
      <c r="G61" t="s">
        <v>2383</v>
      </c>
      <c r="H61" t="s">
        <v>2315</v>
      </c>
    </row>
    <row r="62" spans="3:8" x14ac:dyDescent="0.25">
      <c r="C62" s="149">
        <v>60</v>
      </c>
      <c r="D62" t="s">
        <v>2231</v>
      </c>
      <c r="E62" t="s">
        <v>2150</v>
      </c>
      <c r="G62" t="s">
        <v>2383</v>
      </c>
      <c r="H62" t="s">
        <v>2315</v>
      </c>
    </row>
    <row r="63" spans="3:8" x14ac:dyDescent="0.25">
      <c r="C63" s="149">
        <v>61</v>
      </c>
      <c r="D63" t="s">
        <v>2232</v>
      </c>
      <c r="E63" t="s">
        <v>2151</v>
      </c>
      <c r="G63" t="s">
        <v>2383</v>
      </c>
      <c r="H63" t="s">
        <v>2315</v>
      </c>
    </row>
    <row r="64" spans="3:8" x14ac:dyDescent="0.25">
      <c r="C64" s="149">
        <v>62</v>
      </c>
      <c r="D64" t="s">
        <v>2233</v>
      </c>
      <c r="E64" t="s">
        <v>2385</v>
      </c>
      <c r="G64" t="s">
        <v>2383</v>
      </c>
      <c r="H64" t="s">
        <v>2315</v>
      </c>
    </row>
    <row r="65" spans="3:8" x14ac:dyDescent="0.25">
      <c r="C65" s="149">
        <v>63</v>
      </c>
      <c r="D65" t="s">
        <v>2234</v>
      </c>
      <c r="E65" t="s">
        <v>2386</v>
      </c>
      <c r="G65" t="s">
        <v>2383</v>
      </c>
      <c r="H65" t="s">
        <v>2315</v>
      </c>
    </row>
    <row r="66" spans="3:8" x14ac:dyDescent="0.25">
      <c r="C66" s="149">
        <v>64</v>
      </c>
      <c r="D66" t="s">
        <v>2235</v>
      </c>
      <c r="E66" t="s">
        <v>2387</v>
      </c>
      <c r="G66" t="s">
        <v>2383</v>
      </c>
      <c r="H66" t="s">
        <v>2315</v>
      </c>
    </row>
    <row r="67" spans="3:8" x14ac:dyDescent="0.25">
      <c r="C67" s="149">
        <v>65</v>
      </c>
      <c r="D67" t="s">
        <v>2236</v>
      </c>
      <c r="E67" t="s">
        <v>2388</v>
      </c>
      <c r="G67" t="s">
        <v>2383</v>
      </c>
      <c r="H67" t="s">
        <v>2315</v>
      </c>
    </row>
    <row r="68" spans="3:8" x14ac:dyDescent="0.25">
      <c r="C68" s="149">
        <v>66</v>
      </c>
      <c r="D68" t="s">
        <v>2237</v>
      </c>
      <c r="E68" t="s">
        <v>2152</v>
      </c>
      <c r="G68" t="s">
        <v>2383</v>
      </c>
      <c r="H68" t="s">
        <v>2315</v>
      </c>
    </row>
    <row r="69" spans="3:8" x14ac:dyDescent="0.25">
      <c r="C69" s="149">
        <v>67</v>
      </c>
      <c r="D69" t="s">
        <v>2238</v>
      </c>
      <c r="E69" t="s">
        <v>2389</v>
      </c>
      <c r="G69" t="s">
        <v>2383</v>
      </c>
      <c r="H69" t="s">
        <v>2315</v>
      </c>
    </row>
    <row r="70" spans="3:8" x14ac:dyDescent="0.25">
      <c r="C70" s="149">
        <v>68</v>
      </c>
      <c r="D70" t="s">
        <v>2239</v>
      </c>
      <c r="E70" t="s">
        <v>2153</v>
      </c>
      <c r="G70" t="s">
        <v>2383</v>
      </c>
      <c r="H70" t="s">
        <v>2315</v>
      </c>
    </row>
    <row r="71" spans="3:8" x14ac:dyDescent="0.25">
      <c r="C71" s="149">
        <v>69</v>
      </c>
      <c r="D71" t="s">
        <v>2240</v>
      </c>
      <c r="E71" t="s">
        <v>2154</v>
      </c>
      <c r="G71" t="s">
        <v>2383</v>
      </c>
      <c r="H71" t="s">
        <v>2315</v>
      </c>
    </row>
    <row r="72" spans="3:8" x14ac:dyDescent="0.25">
      <c r="C72" s="149">
        <v>70</v>
      </c>
      <c r="D72" t="s">
        <v>2241</v>
      </c>
      <c r="E72" t="s">
        <v>2155</v>
      </c>
      <c r="G72" t="s">
        <v>2383</v>
      </c>
      <c r="H72" t="s">
        <v>2315</v>
      </c>
    </row>
    <row r="73" spans="3:8" x14ac:dyDescent="0.25">
      <c r="C73" s="149">
        <v>71</v>
      </c>
      <c r="D73" t="s">
        <v>2242</v>
      </c>
      <c r="E73" t="s">
        <v>2156</v>
      </c>
      <c r="G73" t="s">
        <v>2383</v>
      </c>
      <c r="H73" t="s">
        <v>2315</v>
      </c>
    </row>
    <row r="74" spans="3:8" x14ac:dyDescent="0.25">
      <c r="C74" s="149">
        <v>72</v>
      </c>
      <c r="D74" t="s">
        <v>2243</v>
      </c>
      <c r="E74" t="s">
        <v>2390</v>
      </c>
      <c r="G74" t="s">
        <v>2383</v>
      </c>
      <c r="H74" t="s">
        <v>2315</v>
      </c>
    </row>
    <row r="75" spans="3:8" x14ac:dyDescent="0.25">
      <c r="C75" s="149">
        <v>73</v>
      </c>
      <c r="D75" t="s">
        <v>2244</v>
      </c>
      <c r="E75" t="s">
        <v>2391</v>
      </c>
      <c r="G75" t="s">
        <v>2383</v>
      </c>
      <c r="H75" t="s">
        <v>2315</v>
      </c>
    </row>
    <row r="76" spans="3:8" x14ac:dyDescent="0.25">
      <c r="C76" s="149">
        <v>74</v>
      </c>
      <c r="D76" t="s">
        <v>2245</v>
      </c>
      <c r="E76" t="s">
        <v>2158</v>
      </c>
      <c r="G76" t="s">
        <v>2383</v>
      </c>
      <c r="H76" t="s">
        <v>2315</v>
      </c>
    </row>
    <row r="77" spans="3:8" x14ac:dyDescent="0.25">
      <c r="C77" s="149">
        <v>75</v>
      </c>
      <c r="D77" t="s">
        <v>2246</v>
      </c>
      <c r="E77" t="s">
        <v>2159</v>
      </c>
      <c r="G77" t="s">
        <v>2383</v>
      </c>
      <c r="H77" t="s">
        <v>2315</v>
      </c>
    </row>
    <row r="78" spans="3:8" x14ac:dyDescent="0.25">
      <c r="C78" s="149">
        <v>76</v>
      </c>
      <c r="D78" t="s">
        <v>2247</v>
      </c>
      <c r="E78" t="s">
        <v>2392</v>
      </c>
      <c r="G78" t="s">
        <v>2383</v>
      </c>
      <c r="H78" t="s">
        <v>2315</v>
      </c>
    </row>
    <row r="79" spans="3:8" x14ac:dyDescent="0.25">
      <c r="C79" s="149">
        <v>77</v>
      </c>
      <c r="D79" t="s">
        <v>2248</v>
      </c>
      <c r="E79" t="s">
        <v>2393</v>
      </c>
      <c r="G79" t="s">
        <v>2383</v>
      </c>
      <c r="H79" t="s">
        <v>2315</v>
      </c>
    </row>
    <row r="80" spans="3:8" x14ac:dyDescent="0.25">
      <c r="C80" s="149">
        <v>78</v>
      </c>
      <c r="D80" t="s">
        <v>2249</v>
      </c>
      <c r="E80" t="s">
        <v>2160</v>
      </c>
      <c r="G80" t="s">
        <v>2383</v>
      </c>
      <c r="H80" t="s">
        <v>2315</v>
      </c>
    </row>
    <row r="81" spans="3:8" x14ac:dyDescent="0.25">
      <c r="C81" s="149">
        <v>79</v>
      </c>
      <c r="D81" t="s">
        <v>2250</v>
      </c>
      <c r="E81" t="s">
        <v>2394</v>
      </c>
      <c r="G81" t="s">
        <v>2383</v>
      </c>
      <c r="H81" t="s">
        <v>2315</v>
      </c>
    </row>
    <row r="82" spans="3:8" x14ac:dyDescent="0.25">
      <c r="C82" s="149">
        <v>80</v>
      </c>
      <c r="D82" t="s">
        <v>2251</v>
      </c>
      <c r="E82" t="s">
        <v>2395</v>
      </c>
      <c r="G82" t="s">
        <v>2383</v>
      </c>
      <c r="H82" t="s">
        <v>2315</v>
      </c>
    </row>
    <row r="83" spans="3:8" x14ac:dyDescent="0.25">
      <c r="C83" s="149">
        <v>81</v>
      </c>
      <c r="D83" t="s">
        <v>2252</v>
      </c>
      <c r="E83" t="s">
        <v>2396</v>
      </c>
      <c r="G83" t="s">
        <v>2383</v>
      </c>
      <c r="H83" t="s">
        <v>2315</v>
      </c>
    </row>
    <row r="84" spans="3:8" x14ac:dyDescent="0.25">
      <c r="C84" s="149">
        <v>82</v>
      </c>
      <c r="D84" t="s">
        <v>2253</v>
      </c>
      <c r="E84" t="s">
        <v>2161</v>
      </c>
      <c r="G84" t="s">
        <v>2383</v>
      </c>
      <c r="H84" t="s">
        <v>2315</v>
      </c>
    </row>
    <row r="85" spans="3:8" x14ac:dyDescent="0.25">
      <c r="C85" s="149">
        <v>83</v>
      </c>
      <c r="D85" t="s">
        <v>2254</v>
      </c>
      <c r="E85" t="s">
        <v>2162</v>
      </c>
      <c r="G85" t="s">
        <v>2383</v>
      </c>
      <c r="H85" t="s">
        <v>2315</v>
      </c>
    </row>
    <row r="86" spans="3:8" x14ac:dyDescent="0.25">
      <c r="C86" s="149">
        <v>84</v>
      </c>
      <c r="D86" t="s">
        <v>2255</v>
      </c>
      <c r="E86" t="s">
        <v>2164</v>
      </c>
      <c r="G86" t="s">
        <v>2383</v>
      </c>
      <c r="H86" t="s">
        <v>2315</v>
      </c>
    </row>
    <row r="87" spans="3:8" x14ac:dyDescent="0.25">
      <c r="C87" s="149">
        <v>85</v>
      </c>
      <c r="D87" t="s">
        <v>2256</v>
      </c>
      <c r="E87" t="s">
        <v>2397</v>
      </c>
      <c r="G87" t="s">
        <v>2383</v>
      </c>
      <c r="H87" t="s">
        <v>2315</v>
      </c>
    </row>
    <row r="88" spans="3:8" x14ac:dyDescent="0.25">
      <c r="C88" s="149">
        <v>86</v>
      </c>
      <c r="D88" t="s">
        <v>2257</v>
      </c>
      <c r="E88" t="s">
        <v>2398</v>
      </c>
      <c r="G88" t="s">
        <v>2383</v>
      </c>
      <c r="H88" t="s">
        <v>2315</v>
      </c>
    </row>
    <row r="89" spans="3:8" x14ac:dyDescent="0.25">
      <c r="C89" s="149">
        <v>87</v>
      </c>
      <c r="D89" t="s">
        <v>2258</v>
      </c>
      <c r="E89" t="s">
        <v>2165</v>
      </c>
      <c r="G89" t="s">
        <v>2383</v>
      </c>
      <c r="H89" t="s">
        <v>2315</v>
      </c>
    </row>
    <row r="90" spans="3:8" x14ac:dyDescent="0.25">
      <c r="C90" s="149">
        <v>88</v>
      </c>
      <c r="D90" t="s">
        <v>2259</v>
      </c>
      <c r="E90" t="s">
        <v>2166</v>
      </c>
      <c r="G90" t="s">
        <v>2383</v>
      </c>
      <c r="H90" t="s">
        <v>2315</v>
      </c>
    </row>
    <row r="91" spans="3:8" x14ac:dyDescent="0.25">
      <c r="C91" s="149">
        <v>89</v>
      </c>
      <c r="D91" t="s">
        <v>2260</v>
      </c>
      <c r="E91" t="s">
        <v>2399</v>
      </c>
      <c r="G91" t="s">
        <v>2383</v>
      </c>
      <c r="H91" t="s">
        <v>2315</v>
      </c>
    </row>
    <row r="92" spans="3:8" x14ac:dyDescent="0.25">
      <c r="C92" s="149">
        <v>90</v>
      </c>
      <c r="D92" t="s">
        <v>2261</v>
      </c>
      <c r="E92" t="s">
        <v>2167</v>
      </c>
      <c r="G92" t="s">
        <v>2383</v>
      </c>
      <c r="H92" t="s">
        <v>2315</v>
      </c>
    </row>
    <row r="93" spans="3:8" x14ac:dyDescent="0.25">
      <c r="C93" s="149">
        <v>91</v>
      </c>
      <c r="D93" t="s">
        <v>2262</v>
      </c>
      <c r="E93" t="s">
        <v>2400</v>
      </c>
      <c r="G93" t="s">
        <v>2383</v>
      </c>
      <c r="H93" t="s">
        <v>2315</v>
      </c>
    </row>
    <row r="94" spans="3:8" x14ac:dyDescent="0.25">
      <c r="C94" s="149">
        <v>92</v>
      </c>
      <c r="D94" t="s">
        <v>2263</v>
      </c>
      <c r="E94" t="s">
        <v>2401</v>
      </c>
      <c r="G94" t="s">
        <v>2383</v>
      </c>
      <c r="H94" t="s">
        <v>2315</v>
      </c>
    </row>
    <row r="95" spans="3:8" x14ac:dyDescent="0.25">
      <c r="C95" s="149">
        <v>93</v>
      </c>
      <c r="D95" t="s">
        <v>2264</v>
      </c>
      <c r="E95" t="s">
        <v>2402</v>
      </c>
      <c r="G95" t="s">
        <v>2383</v>
      </c>
      <c r="H95" t="s">
        <v>2315</v>
      </c>
    </row>
    <row r="96" spans="3:8" x14ac:dyDescent="0.25">
      <c r="C96" s="149">
        <v>94</v>
      </c>
      <c r="D96" t="s">
        <v>2265</v>
      </c>
      <c r="E96" t="s">
        <v>2169</v>
      </c>
      <c r="G96" t="s">
        <v>2383</v>
      </c>
      <c r="H96" t="s">
        <v>2315</v>
      </c>
    </row>
    <row r="97" spans="3:8" x14ac:dyDescent="0.25">
      <c r="C97" s="149">
        <v>95</v>
      </c>
      <c r="D97" t="s">
        <v>2266</v>
      </c>
      <c r="E97" t="s">
        <v>2170</v>
      </c>
      <c r="G97" t="s">
        <v>2383</v>
      </c>
      <c r="H97" t="s">
        <v>2315</v>
      </c>
    </row>
    <row r="98" spans="3:8" x14ac:dyDescent="0.25">
      <c r="C98" s="149">
        <v>96</v>
      </c>
      <c r="D98" t="s">
        <v>2267</v>
      </c>
      <c r="E98" t="s">
        <v>2171</v>
      </c>
      <c r="G98" t="s">
        <v>2383</v>
      </c>
      <c r="H98" t="s">
        <v>2315</v>
      </c>
    </row>
    <row r="99" spans="3:8" x14ac:dyDescent="0.25">
      <c r="C99" s="149">
        <v>97</v>
      </c>
      <c r="D99" t="s">
        <v>2268</v>
      </c>
      <c r="E99" t="s">
        <v>2403</v>
      </c>
      <c r="G99" t="s">
        <v>2383</v>
      </c>
      <c r="H99" t="s">
        <v>2315</v>
      </c>
    </row>
    <row r="100" spans="3:8" x14ac:dyDescent="0.25">
      <c r="C100" s="149">
        <v>98</v>
      </c>
      <c r="D100" t="s">
        <v>2269</v>
      </c>
      <c r="E100" t="s">
        <v>2404</v>
      </c>
      <c r="G100" t="s">
        <v>2383</v>
      </c>
      <c r="H100" t="s">
        <v>2315</v>
      </c>
    </row>
    <row r="101" spans="3:8" x14ac:dyDescent="0.25">
      <c r="C101" s="149">
        <v>99</v>
      </c>
      <c r="D101" t="s">
        <v>2270</v>
      </c>
      <c r="E101" t="s">
        <v>2172</v>
      </c>
      <c r="G101" t="s">
        <v>2383</v>
      </c>
      <c r="H101" t="s">
        <v>2315</v>
      </c>
    </row>
    <row r="102" spans="3:8" x14ac:dyDescent="0.25">
      <c r="C102" s="149">
        <v>100</v>
      </c>
      <c r="D102" t="s">
        <v>2271</v>
      </c>
      <c r="E102" t="s">
        <v>2405</v>
      </c>
      <c r="G102" t="s">
        <v>2383</v>
      </c>
      <c r="H102" t="s">
        <v>2315</v>
      </c>
    </row>
    <row r="103" spans="3:8" x14ac:dyDescent="0.25">
      <c r="C103" s="149">
        <v>101</v>
      </c>
      <c r="D103" t="s">
        <v>2272</v>
      </c>
      <c r="E103" t="s">
        <v>2406</v>
      </c>
      <c r="G103" t="s">
        <v>2383</v>
      </c>
      <c r="H103" t="s">
        <v>2315</v>
      </c>
    </row>
    <row r="104" spans="3:8" x14ac:dyDescent="0.25">
      <c r="C104" s="149">
        <v>102</v>
      </c>
      <c r="D104" t="s">
        <v>2273</v>
      </c>
      <c r="E104" t="s">
        <v>2173</v>
      </c>
      <c r="G104" t="s">
        <v>2383</v>
      </c>
      <c r="H104" t="s">
        <v>2315</v>
      </c>
    </row>
    <row r="105" spans="3:8" x14ac:dyDescent="0.25">
      <c r="C105" s="149">
        <v>103</v>
      </c>
      <c r="D105" t="s">
        <v>2407</v>
      </c>
      <c r="E105" t="s">
        <v>2408</v>
      </c>
      <c r="G105" t="s">
        <v>2409</v>
      </c>
      <c r="H105" t="s">
        <v>2315</v>
      </c>
    </row>
    <row r="106" spans="3:8" x14ac:dyDescent="0.25">
      <c r="C106" s="149">
        <v>104</v>
      </c>
      <c r="D106" t="s">
        <v>2410</v>
      </c>
      <c r="E106" t="s">
        <v>2411</v>
      </c>
      <c r="G106" t="s">
        <v>2409</v>
      </c>
      <c r="H106" t="s">
        <v>2315</v>
      </c>
    </row>
    <row r="107" spans="3:8" x14ac:dyDescent="0.25">
      <c r="C107" s="149">
        <v>105</v>
      </c>
      <c r="D107" t="s">
        <v>2412</v>
      </c>
      <c r="E107" t="s">
        <v>2413</v>
      </c>
      <c r="G107" t="s">
        <v>2409</v>
      </c>
      <c r="H107" t="s">
        <v>2315</v>
      </c>
    </row>
    <row r="108" spans="3:8" x14ac:dyDescent="0.25">
      <c r="C108" s="149">
        <v>106</v>
      </c>
      <c r="D108" t="s">
        <v>2414</v>
      </c>
      <c r="E108" t="s">
        <v>2415</v>
      </c>
      <c r="G108" t="s">
        <v>2409</v>
      </c>
      <c r="H108" t="s">
        <v>2315</v>
      </c>
    </row>
    <row r="109" spans="3:8" x14ac:dyDescent="0.25">
      <c r="C109" s="149">
        <v>107</v>
      </c>
      <c r="D109" t="s">
        <v>2416</v>
      </c>
      <c r="E109" t="s">
        <v>2417</v>
      </c>
      <c r="G109" t="s">
        <v>2409</v>
      </c>
      <c r="H109" t="s">
        <v>2315</v>
      </c>
    </row>
    <row r="110" spans="3:8" x14ac:dyDescent="0.25">
      <c r="C110" s="149">
        <v>108</v>
      </c>
      <c r="D110" t="s">
        <v>2418</v>
      </c>
      <c r="E110" t="s">
        <v>2419</v>
      </c>
      <c r="G110" t="s">
        <v>2409</v>
      </c>
      <c r="H110" t="s">
        <v>2315</v>
      </c>
    </row>
    <row r="111" spans="3:8" x14ac:dyDescent="0.25">
      <c r="C111" s="149">
        <v>109</v>
      </c>
      <c r="D111" t="s">
        <v>2420</v>
      </c>
      <c r="E111" t="s">
        <v>2421</v>
      </c>
      <c r="G111" t="s">
        <v>2409</v>
      </c>
      <c r="H111" t="s">
        <v>2315</v>
      </c>
    </row>
    <row r="112" spans="3:8" x14ac:dyDescent="0.25">
      <c r="C112" s="149">
        <v>110</v>
      </c>
      <c r="D112" t="s">
        <v>2422</v>
      </c>
      <c r="E112" t="s">
        <v>2423</v>
      </c>
      <c r="G112" t="s">
        <v>2409</v>
      </c>
      <c r="H112" t="s">
        <v>2315</v>
      </c>
    </row>
    <row r="113" spans="3:8" x14ac:dyDescent="0.25">
      <c r="C113" s="149">
        <v>111</v>
      </c>
      <c r="D113" t="s">
        <v>2424</v>
      </c>
      <c r="E113" t="s">
        <v>2425</v>
      </c>
      <c r="G113" t="s">
        <v>2409</v>
      </c>
      <c r="H113" t="s">
        <v>2315</v>
      </c>
    </row>
    <row r="114" spans="3:8" x14ac:dyDescent="0.25">
      <c r="C114" s="149">
        <v>112</v>
      </c>
      <c r="D114" t="s">
        <v>2426</v>
      </c>
      <c r="E114" t="s">
        <v>2427</v>
      </c>
      <c r="G114" t="s">
        <v>2409</v>
      </c>
      <c r="H114" t="s">
        <v>2315</v>
      </c>
    </row>
    <row r="115" spans="3:8" x14ac:dyDescent="0.25">
      <c r="C115" s="149">
        <v>113</v>
      </c>
      <c r="D115" t="s">
        <v>2428</v>
      </c>
      <c r="E115" t="s">
        <v>2429</v>
      </c>
      <c r="G115" t="s">
        <v>2409</v>
      </c>
      <c r="H115" t="s">
        <v>2315</v>
      </c>
    </row>
    <row r="116" spans="3:8" x14ac:dyDescent="0.25">
      <c r="C116" s="149">
        <v>114</v>
      </c>
      <c r="D116" t="s">
        <v>2430</v>
      </c>
      <c r="E116" t="s">
        <v>2431</v>
      </c>
      <c r="G116" t="s">
        <v>2409</v>
      </c>
      <c r="H116" t="s">
        <v>2315</v>
      </c>
    </row>
    <row r="117" spans="3:8" x14ac:dyDescent="0.25">
      <c r="C117" s="149">
        <v>115</v>
      </c>
      <c r="D117" t="s">
        <v>2432</v>
      </c>
      <c r="E117" t="s">
        <v>2433</v>
      </c>
      <c r="G117" t="s">
        <v>2409</v>
      </c>
      <c r="H117" t="s">
        <v>2315</v>
      </c>
    </row>
    <row r="118" spans="3:8" x14ac:dyDescent="0.25">
      <c r="C118" s="149">
        <v>116</v>
      </c>
      <c r="D118" t="s">
        <v>2434</v>
      </c>
      <c r="E118" t="s">
        <v>2435</v>
      </c>
      <c r="G118" t="s">
        <v>2409</v>
      </c>
      <c r="H118" t="s">
        <v>2315</v>
      </c>
    </row>
    <row r="119" spans="3:8" x14ac:dyDescent="0.25">
      <c r="C119" s="149">
        <v>117</v>
      </c>
      <c r="D119" t="s">
        <v>2436</v>
      </c>
      <c r="E119" t="s">
        <v>2437</v>
      </c>
      <c r="G119" t="s">
        <v>2409</v>
      </c>
      <c r="H119" t="s">
        <v>2315</v>
      </c>
    </row>
    <row r="120" spans="3:8" x14ac:dyDescent="0.25">
      <c r="C120" s="149">
        <v>118</v>
      </c>
      <c r="D120" t="s">
        <v>2438</v>
      </c>
      <c r="E120" t="s">
        <v>2439</v>
      </c>
      <c r="G120" t="s">
        <v>2409</v>
      </c>
      <c r="H120" t="s">
        <v>2315</v>
      </c>
    </row>
    <row r="121" spans="3:8" x14ac:dyDescent="0.25">
      <c r="C121" s="149">
        <v>119</v>
      </c>
      <c r="D121" t="s">
        <v>2440</v>
      </c>
      <c r="E121" t="s">
        <v>2441</v>
      </c>
      <c r="G121" t="s">
        <v>2409</v>
      </c>
      <c r="H121" t="s">
        <v>2315</v>
      </c>
    </row>
    <row r="122" spans="3:8" x14ac:dyDescent="0.25">
      <c r="C122" s="149">
        <v>120</v>
      </c>
      <c r="D122" t="s">
        <v>2442</v>
      </c>
      <c r="E122" t="s">
        <v>2443</v>
      </c>
      <c r="G122" t="s">
        <v>2409</v>
      </c>
      <c r="H122" t="s">
        <v>2315</v>
      </c>
    </row>
    <row r="123" spans="3:8" x14ac:dyDescent="0.25">
      <c r="C123" s="149">
        <v>121</v>
      </c>
      <c r="D123" t="s">
        <v>2444</v>
      </c>
      <c r="E123" t="s">
        <v>2445</v>
      </c>
      <c r="G123" t="s">
        <v>2409</v>
      </c>
      <c r="H123" t="s">
        <v>2315</v>
      </c>
    </row>
    <row r="124" spans="3:8" x14ac:dyDescent="0.25">
      <c r="C124" s="149">
        <v>122</v>
      </c>
      <c r="D124" t="s">
        <v>2446</v>
      </c>
      <c r="E124" t="s">
        <v>2447</v>
      </c>
      <c r="G124" t="s">
        <v>2409</v>
      </c>
      <c r="H124" t="s">
        <v>2315</v>
      </c>
    </row>
    <row r="125" spans="3:8" x14ac:dyDescent="0.25">
      <c r="C125" s="149">
        <v>123</v>
      </c>
      <c r="D125" t="s">
        <v>2448</v>
      </c>
      <c r="E125" t="s">
        <v>2449</v>
      </c>
      <c r="G125" t="s">
        <v>2409</v>
      </c>
      <c r="H125" t="s">
        <v>2315</v>
      </c>
    </row>
    <row r="126" spans="3:8" x14ac:dyDescent="0.25">
      <c r="C126" s="149">
        <v>124</v>
      </c>
      <c r="D126" t="s">
        <v>2450</v>
      </c>
      <c r="E126" t="s">
        <v>2451</v>
      </c>
      <c r="G126" t="s">
        <v>2409</v>
      </c>
      <c r="H126" t="s">
        <v>2315</v>
      </c>
    </row>
    <row r="127" spans="3:8" x14ac:dyDescent="0.25">
      <c r="C127" s="149">
        <v>125</v>
      </c>
      <c r="D127" t="s">
        <v>2452</v>
      </c>
      <c r="E127" t="s">
        <v>2453</v>
      </c>
      <c r="G127" t="s">
        <v>2409</v>
      </c>
      <c r="H127" t="s">
        <v>2315</v>
      </c>
    </row>
    <row r="128" spans="3:8" x14ac:dyDescent="0.25">
      <c r="C128" s="149">
        <v>126</v>
      </c>
      <c r="D128" t="s">
        <v>2454</v>
      </c>
      <c r="E128" t="s">
        <v>2455</v>
      </c>
      <c r="G128" t="s">
        <v>2409</v>
      </c>
      <c r="H128" t="s">
        <v>2315</v>
      </c>
    </row>
    <row r="129" spans="3:8" x14ac:dyDescent="0.25">
      <c r="C129" s="149">
        <v>127</v>
      </c>
      <c r="D129" t="s">
        <v>2456</v>
      </c>
      <c r="E129" t="s">
        <v>2457</v>
      </c>
      <c r="G129" t="s">
        <v>2409</v>
      </c>
      <c r="H129" t="s">
        <v>2315</v>
      </c>
    </row>
    <row r="130" spans="3:8" x14ac:dyDescent="0.25">
      <c r="C130" s="149">
        <v>128</v>
      </c>
      <c r="D130" t="s">
        <v>2458</v>
      </c>
      <c r="E130" t="s">
        <v>2459</v>
      </c>
      <c r="G130" t="s">
        <v>2409</v>
      </c>
      <c r="H130" t="s">
        <v>2315</v>
      </c>
    </row>
    <row r="131" spans="3:8" x14ac:dyDescent="0.25">
      <c r="C131" s="149">
        <v>129</v>
      </c>
      <c r="D131" t="s">
        <v>2460</v>
      </c>
      <c r="E131" t="s">
        <v>2461</v>
      </c>
      <c r="G131" t="s">
        <v>2409</v>
      </c>
      <c r="H131" t="s">
        <v>2315</v>
      </c>
    </row>
    <row r="132" spans="3:8" x14ac:dyDescent="0.25">
      <c r="C132" s="149">
        <v>130</v>
      </c>
      <c r="D132" t="s">
        <v>2462</v>
      </c>
      <c r="E132" t="s">
        <v>2463</v>
      </c>
      <c r="G132" t="s">
        <v>2409</v>
      </c>
      <c r="H132" t="s">
        <v>2315</v>
      </c>
    </row>
    <row r="133" spans="3:8" x14ac:dyDescent="0.25">
      <c r="C133" s="149">
        <v>131</v>
      </c>
      <c r="D133" t="s">
        <v>2464</v>
      </c>
      <c r="E133" t="s">
        <v>2465</v>
      </c>
      <c r="G133" t="s">
        <v>2409</v>
      </c>
      <c r="H133" t="s">
        <v>2315</v>
      </c>
    </row>
    <row r="134" spans="3:8" x14ac:dyDescent="0.25">
      <c r="C134" s="149">
        <v>132</v>
      </c>
      <c r="D134" t="s">
        <v>2466</v>
      </c>
      <c r="E134" t="s">
        <v>2467</v>
      </c>
      <c r="G134" t="s">
        <v>2409</v>
      </c>
      <c r="H134" t="s">
        <v>2315</v>
      </c>
    </row>
    <row r="135" spans="3:8" x14ac:dyDescent="0.25">
      <c r="C135" s="149">
        <v>133</v>
      </c>
      <c r="D135" t="s">
        <v>2468</v>
      </c>
      <c r="E135" t="s">
        <v>2469</v>
      </c>
      <c r="G135" t="s">
        <v>2409</v>
      </c>
      <c r="H135" t="s">
        <v>2315</v>
      </c>
    </row>
    <row r="136" spans="3:8" x14ac:dyDescent="0.25">
      <c r="C136" s="149">
        <v>134</v>
      </c>
      <c r="D136" t="s">
        <v>2470</v>
      </c>
      <c r="E136" t="s">
        <v>2471</v>
      </c>
      <c r="G136" t="s">
        <v>2409</v>
      </c>
      <c r="H136" t="s">
        <v>2315</v>
      </c>
    </row>
    <row r="137" spans="3:8" x14ac:dyDescent="0.25">
      <c r="C137" s="149">
        <v>135</v>
      </c>
      <c r="D137" t="s">
        <v>2472</v>
      </c>
      <c r="E137" t="s">
        <v>2473</v>
      </c>
      <c r="G137" t="s">
        <v>2409</v>
      </c>
      <c r="H137" t="s">
        <v>2315</v>
      </c>
    </row>
    <row r="138" spans="3:8" x14ac:dyDescent="0.25">
      <c r="C138" s="149">
        <v>136</v>
      </c>
      <c r="D138" t="s">
        <v>2474</v>
      </c>
      <c r="E138" t="s">
        <v>2475</v>
      </c>
      <c r="G138" t="s">
        <v>2409</v>
      </c>
      <c r="H138" t="s">
        <v>2315</v>
      </c>
    </row>
    <row r="139" spans="3:8" x14ac:dyDescent="0.25">
      <c r="C139" s="149">
        <v>137</v>
      </c>
      <c r="D139" t="s">
        <v>2476</v>
      </c>
      <c r="E139" t="s">
        <v>2477</v>
      </c>
      <c r="G139" t="s">
        <v>2409</v>
      </c>
      <c r="H139" t="s">
        <v>2315</v>
      </c>
    </row>
    <row r="140" spans="3:8" x14ac:dyDescent="0.25">
      <c r="C140" s="149">
        <v>138</v>
      </c>
      <c r="D140" t="s">
        <v>2478</v>
      </c>
      <c r="E140" t="s">
        <v>2479</v>
      </c>
      <c r="G140" t="s">
        <v>2409</v>
      </c>
      <c r="H140" t="s">
        <v>2315</v>
      </c>
    </row>
    <row r="141" spans="3:8" x14ac:dyDescent="0.25">
      <c r="C141" s="149">
        <v>139</v>
      </c>
      <c r="D141" t="s">
        <v>2480</v>
      </c>
      <c r="E141" t="s">
        <v>2481</v>
      </c>
      <c r="G141" t="s">
        <v>2409</v>
      </c>
      <c r="H141" t="s">
        <v>2315</v>
      </c>
    </row>
    <row r="142" spans="3:8" x14ac:dyDescent="0.25">
      <c r="C142" s="149">
        <v>140</v>
      </c>
      <c r="D142" t="s">
        <v>2482</v>
      </c>
      <c r="E142" t="s">
        <v>2483</v>
      </c>
      <c r="G142" t="s">
        <v>2409</v>
      </c>
      <c r="H142" t="s">
        <v>2315</v>
      </c>
    </row>
    <row r="143" spans="3:8" x14ac:dyDescent="0.25">
      <c r="C143" s="149">
        <v>141</v>
      </c>
      <c r="D143" t="s">
        <v>2484</v>
      </c>
      <c r="E143" t="s">
        <v>2485</v>
      </c>
      <c r="G143" t="s">
        <v>2409</v>
      </c>
      <c r="H143" t="s">
        <v>2315</v>
      </c>
    </row>
    <row r="144" spans="3:8" x14ac:dyDescent="0.25">
      <c r="C144" s="149">
        <v>142</v>
      </c>
      <c r="D144" t="s">
        <v>2486</v>
      </c>
      <c r="E144" t="s">
        <v>2487</v>
      </c>
      <c r="G144" t="s">
        <v>2409</v>
      </c>
      <c r="H144" t="s">
        <v>2315</v>
      </c>
    </row>
    <row r="145" spans="3:8" x14ac:dyDescent="0.25">
      <c r="C145" s="149">
        <v>143</v>
      </c>
      <c r="D145" t="s">
        <v>2488</v>
      </c>
      <c r="E145" t="s">
        <v>2222</v>
      </c>
      <c r="G145" t="s">
        <v>2409</v>
      </c>
      <c r="H145" t="s">
        <v>2315</v>
      </c>
    </row>
    <row r="146" spans="3:8" x14ac:dyDescent="0.25">
      <c r="C146" s="149">
        <v>144</v>
      </c>
      <c r="D146" t="s">
        <v>2227</v>
      </c>
      <c r="E146" t="s">
        <v>2180</v>
      </c>
      <c r="G146" t="s">
        <v>2489</v>
      </c>
      <c r="H146" t="s">
        <v>2312</v>
      </c>
    </row>
    <row r="147" spans="3:8" x14ac:dyDescent="0.25">
      <c r="C147" s="149">
        <v>145</v>
      </c>
      <c r="D147" t="s">
        <v>2490</v>
      </c>
      <c r="E147" t="s">
        <v>2491</v>
      </c>
      <c r="G147" t="s">
        <v>2492</v>
      </c>
      <c r="H147" t="s">
        <v>2315</v>
      </c>
    </row>
    <row r="148" spans="3:8" x14ac:dyDescent="0.25">
      <c r="C148" s="149">
        <v>146</v>
      </c>
      <c r="D148" t="s">
        <v>2493</v>
      </c>
      <c r="E148" t="s">
        <v>2494</v>
      </c>
      <c r="G148" t="s">
        <v>2492</v>
      </c>
      <c r="H148" t="s">
        <v>2315</v>
      </c>
    </row>
    <row r="149" spans="3:8" x14ac:dyDescent="0.25">
      <c r="C149" s="149">
        <v>147</v>
      </c>
      <c r="D149" t="s">
        <v>2495</v>
      </c>
      <c r="E149" t="s">
        <v>2496</v>
      </c>
      <c r="G149" t="s">
        <v>2492</v>
      </c>
      <c r="H149" t="s">
        <v>2315</v>
      </c>
    </row>
    <row r="150" spans="3:8" x14ac:dyDescent="0.25">
      <c r="C150" s="149">
        <v>148</v>
      </c>
      <c r="D150" t="s">
        <v>2497</v>
      </c>
      <c r="E150" t="s">
        <v>2498</v>
      </c>
      <c r="G150" t="s">
        <v>2492</v>
      </c>
      <c r="H150" t="s">
        <v>2315</v>
      </c>
    </row>
    <row r="151" spans="3:8" x14ac:dyDescent="0.25">
      <c r="C151" s="149">
        <v>149</v>
      </c>
      <c r="D151" t="s">
        <v>2499</v>
      </c>
      <c r="E151" t="s">
        <v>2500</v>
      </c>
      <c r="G151" t="s">
        <v>2492</v>
      </c>
      <c r="H151" t="s">
        <v>2315</v>
      </c>
    </row>
    <row r="152" spans="3:8" x14ac:dyDescent="0.25">
      <c r="C152" s="149">
        <v>150</v>
      </c>
      <c r="D152" t="s">
        <v>2501</v>
      </c>
      <c r="E152" t="s">
        <v>2502</v>
      </c>
      <c r="G152" t="s">
        <v>2492</v>
      </c>
      <c r="H152" t="s">
        <v>2315</v>
      </c>
    </row>
    <row r="153" spans="3:8" x14ac:dyDescent="0.25">
      <c r="C153" s="149">
        <v>151</v>
      </c>
      <c r="D153" t="s">
        <v>2503</v>
      </c>
      <c r="E153" t="s">
        <v>2504</v>
      </c>
      <c r="G153" t="s">
        <v>2492</v>
      </c>
      <c r="H153" t="s">
        <v>2315</v>
      </c>
    </row>
    <row r="154" spans="3:8" x14ac:dyDescent="0.25">
      <c r="C154" s="149">
        <v>152</v>
      </c>
      <c r="D154" t="s">
        <v>2505</v>
      </c>
      <c r="E154" t="s">
        <v>2506</v>
      </c>
      <c r="G154" t="s">
        <v>2492</v>
      </c>
      <c r="H154" t="s">
        <v>2315</v>
      </c>
    </row>
    <row r="155" spans="3:8" x14ac:dyDescent="0.25">
      <c r="C155" s="149">
        <v>153</v>
      </c>
      <c r="D155" t="s">
        <v>2507</v>
      </c>
      <c r="E155" t="s">
        <v>2508</v>
      </c>
      <c r="G155" t="s">
        <v>2492</v>
      </c>
      <c r="H155" t="s">
        <v>2315</v>
      </c>
    </row>
    <row r="156" spans="3:8" x14ac:dyDescent="0.25">
      <c r="C156" s="149">
        <v>154</v>
      </c>
      <c r="D156" t="s">
        <v>2509</v>
      </c>
      <c r="E156" t="s">
        <v>2510</v>
      </c>
      <c r="G156" t="s">
        <v>2492</v>
      </c>
      <c r="H156" t="s">
        <v>2315</v>
      </c>
    </row>
    <row r="157" spans="3:8" x14ac:dyDescent="0.25">
      <c r="C157" s="149">
        <v>155</v>
      </c>
      <c r="D157" t="s">
        <v>2511</v>
      </c>
      <c r="E157" t="s">
        <v>2512</v>
      </c>
      <c r="G157" t="s">
        <v>2492</v>
      </c>
      <c r="H157" t="s">
        <v>2315</v>
      </c>
    </row>
    <row r="158" spans="3:8" x14ac:dyDescent="0.25">
      <c r="C158" s="149">
        <v>156</v>
      </c>
      <c r="D158" t="s">
        <v>2513</v>
      </c>
      <c r="E158" t="s">
        <v>2514</v>
      </c>
      <c r="G158" t="s">
        <v>2492</v>
      </c>
      <c r="H158" t="s">
        <v>2315</v>
      </c>
    </row>
    <row r="159" spans="3:8" x14ac:dyDescent="0.25">
      <c r="C159" s="149">
        <v>157</v>
      </c>
      <c r="D159" t="s">
        <v>2515</v>
      </c>
      <c r="E159" t="s">
        <v>2516</v>
      </c>
      <c r="G159" t="s">
        <v>2492</v>
      </c>
      <c r="H159" t="s">
        <v>2315</v>
      </c>
    </row>
    <row r="160" spans="3:8" x14ac:dyDescent="0.25">
      <c r="C160" s="149">
        <v>158</v>
      </c>
      <c r="D160" t="s">
        <v>2517</v>
      </c>
      <c r="E160" t="s">
        <v>2518</v>
      </c>
      <c r="G160" t="s">
        <v>2492</v>
      </c>
      <c r="H160" t="s">
        <v>2315</v>
      </c>
    </row>
    <row r="161" spans="3:8" x14ac:dyDescent="0.25">
      <c r="C161" s="149">
        <v>159</v>
      </c>
      <c r="D161" t="s">
        <v>2519</v>
      </c>
      <c r="E161" t="s">
        <v>2520</v>
      </c>
      <c r="G161" t="s">
        <v>2492</v>
      </c>
      <c r="H161" t="s">
        <v>2315</v>
      </c>
    </row>
    <row r="162" spans="3:8" x14ac:dyDescent="0.25">
      <c r="C162" s="149">
        <v>160</v>
      </c>
      <c r="D162" t="s">
        <v>2521</v>
      </c>
      <c r="E162" t="s">
        <v>2522</v>
      </c>
      <c r="G162" t="s">
        <v>2492</v>
      </c>
      <c r="H162" t="s">
        <v>2315</v>
      </c>
    </row>
    <row r="163" spans="3:8" x14ac:dyDescent="0.25">
      <c r="C163" s="149">
        <v>161</v>
      </c>
      <c r="D163" t="s">
        <v>2523</v>
      </c>
      <c r="E163" t="s">
        <v>2524</v>
      </c>
      <c r="G163" t="s">
        <v>2492</v>
      </c>
      <c r="H163" t="s">
        <v>2315</v>
      </c>
    </row>
    <row r="164" spans="3:8" x14ac:dyDescent="0.25">
      <c r="C164" s="149">
        <v>162</v>
      </c>
      <c r="D164" t="s">
        <v>2525</v>
      </c>
      <c r="E164" t="s">
        <v>2526</v>
      </c>
      <c r="G164" t="s">
        <v>2492</v>
      </c>
      <c r="H164" t="s">
        <v>2315</v>
      </c>
    </row>
    <row r="165" spans="3:8" x14ac:dyDescent="0.25">
      <c r="C165" s="149">
        <v>163</v>
      </c>
      <c r="D165" t="s">
        <v>2527</v>
      </c>
      <c r="E165" t="s">
        <v>2528</v>
      </c>
      <c r="G165" t="s">
        <v>2492</v>
      </c>
      <c r="H165" t="s">
        <v>2315</v>
      </c>
    </row>
    <row r="166" spans="3:8" x14ac:dyDescent="0.25">
      <c r="C166" s="149">
        <v>164</v>
      </c>
      <c r="D166" t="s">
        <v>2529</v>
      </c>
      <c r="E166" t="s">
        <v>2530</v>
      </c>
      <c r="G166" t="s">
        <v>2492</v>
      </c>
      <c r="H166" t="s">
        <v>2315</v>
      </c>
    </row>
    <row r="167" spans="3:8" x14ac:dyDescent="0.25">
      <c r="C167" s="149">
        <v>165</v>
      </c>
      <c r="D167" t="s">
        <v>2224</v>
      </c>
      <c r="E167" t="s">
        <v>2531</v>
      </c>
      <c r="G167" t="s">
        <v>2492</v>
      </c>
      <c r="H167" t="s">
        <v>2315</v>
      </c>
    </row>
    <row r="168" spans="3:8" x14ac:dyDescent="0.25">
      <c r="C168" s="149">
        <v>166</v>
      </c>
      <c r="D168" t="s">
        <v>2532</v>
      </c>
      <c r="E168" t="s">
        <v>2533</v>
      </c>
      <c r="G168" t="s">
        <v>2492</v>
      </c>
      <c r="H168" t="s">
        <v>2315</v>
      </c>
    </row>
    <row r="169" spans="3:8" x14ac:dyDescent="0.25">
      <c r="C169" s="149">
        <v>167</v>
      </c>
      <c r="D169" t="s">
        <v>2534</v>
      </c>
      <c r="E169" t="s">
        <v>2535</v>
      </c>
      <c r="G169" t="s">
        <v>2492</v>
      </c>
      <c r="H169" t="s">
        <v>2315</v>
      </c>
    </row>
    <row r="170" spans="3:8" x14ac:dyDescent="0.25">
      <c r="C170" s="149">
        <v>168</v>
      </c>
      <c r="D170" t="s">
        <v>2536</v>
      </c>
      <c r="E170" t="s">
        <v>2537</v>
      </c>
      <c r="G170" t="s">
        <v>2492</v>
      </c>
      <c r="H170" t="s">
        <v>2315</v>
      </c>
    </row>
    <row r="171" spans="3:8" x14ac:dyDescent="0.25">
      <c r="C171" s="149">
        <v>169</v>
      </c>
      <c r="D171" t="s">
        <v>2538</v>
      </c>
      <c r="E171" t="s">
        <v>2539</v>
      </c>
      <c r="G171" t="s">
        <v>2492</v>
      </c>
      <c r="H171" t="s">
        <v>2315</v>
      </c>
    </row>
    <row r="172" spans="3:8" x14ac:dyDescent="0.25">
      <c r="C172" s="149">
        <v>170</v>
      </c>
      <c r="D172" t="s">
        <v>2540</v>
      </c>
      <c r="E172" t="s">
        <v>2541</v>
      </c>
      <c r="G172" t="s">
        <v>2492</v>
      </c>
      <c r="H172" t="s">
        <v>2315</v>
      </c>
    </row>
    <row r="173" spans="3:8" x14ac:dyDescent="0.25">
      <c r="C173" s="149">
        <v>171</v>
      </c>
      <c r="D173" t="s">
        <v>2542</v>
      </c>
      <c r="E173" t="s">
        <v>2543</v>
      </c>
      <c r="G173" t="s">
        <v>2492</v>
      </c>
      <c r="H173" t="s">
        <v>2315</v>
      </c>
    </row>
    <row r="174" spans="3:8" x14ac:dyDescent="0.25">
      <c r="C174" s="149">
        <v>172</v>
      </c>
      <c r="D174" t="s">
        <v>2544</v>
      </c>
      <c r="E174" t="s">
        <v>2545</v>
      </c>
      <c r="G174" t="s">
        <v>2546</v>
      </c>
      <c r="H174" t="s">
        <v>2315</v>
      </c>
    </row>
    <row r="175" spans="3:8" x14ac:dyDescent="0.25">
      <c r="C175" s="149">
        <v>173</v>
      </c>
      <c r="D175" t="s">
        <v>2547</v>
      </c>
      <c r="E175" t="s">
        <v>2548</v>
      </c>
      <c r="G175" t="s">
        <v>2546</v>
      </c>
      <c r="H175" t="s">
        <v>2315</v>
      </c>
    </row>
    <row r="176" spans="3:8" x14ac:dyDescent="0.25">
      <c r="C176" s="149">
        <v>174</v>
      </c>
      <c r="D176" t="s">
        <v>1740</v>
      </c>
      <c r="E176" t="s">
        <v>2549</v>
      </c>
      <c r="G176" t="s">
        <v>2546</v>
      </c>
      <c r="H176" t="s">
        <v>2315</v>
      </c>
    </row>
    <row r="177" spans="3:8" x14ac:dyDescent="0.25">
      <c r="C177" s="149">
        <v>175</v>
      </c>
      <c r="D177" t="s">
        <v>2550</v>
      </c>
      <c r="E177" t="s">
        <v>2551</v>
      </c>
      <c r="G177" t="s">
        <v>2546</v>
      </c>
      <c r="H177" t="s">
        <v>2315</v>
      </c>
    </row>
    <row r="178" spans="3:8" x14ac:dyDescent="0.25">
      <c r="C178" s="149">
        <v>176</v>
      </c>
      <c r="D178" t="s">
        <v>2552</v>
      </c>
      <c r="E178" t="s">
        <v>2553</v>
      </c>
      <c r="G178" t="s">
        <v>2546</v>
      </c>
      <c r="H178" t="s">
        <v>2315</v>
      </c>
    </row>
    <row r="179" spans="3:8" x14ac:dyDescent="0.25">
      <c r="C179" s="149">
        <v>177</v>
      </c>
      <c r="D179" t="s">
        <v>2554</v>
      </c>
      <c r="E179" t="s">
        <v>2555</v>
      </c>
      <c r="G179" t="s">
        <v>2546</v>
      </c>
      <c r="H179" t="s">
        <v>2315</v>
      </c>
    </row>
    <row r="180" spans="3:8" x14ac:dyDescent="0.25">
      <c r="C180" s="149">
        <v>178</v>
      </c>
      <c r="D180" t="s">
        <v>2556</v>
      </c>
      <c r="E180" t="s">
        <v>2557</v>
      </c>
      <c r="G180" t="s">
        <v>2546</v>
      </c>
      <c r="H180" t="s">
        <v>2315</v>
      </c>
    </row>
    <row r="181" spans="3:8" x14ac:dyDescent="0.25">
      <c r="C181" s="149">
        <v>179</v>
      </c>
      <c r="D181" t="s">
        <v>2558</v>
      </c>
      <c r="E181" t="s">
        <v>2559</v>
      </c>
      <c r="G181" t="s">
        <v>2546</v>
      </c>
      <c r="H181" t="s">
        <v>2315</v>
      </c>
    </row>
    <row r="182" spans="3:8" x14ac:dyDescent="0.25">
      <c r="C182" s="149">
        <v>180</v>
      </c>
      <c r="D182" t="s">
        <v>2560</v>
      </c>
      <c r="E182" t="s">
        <v>2561</v>
      </c>
      <c r="G182" t="s">
        <v>2546</v>
      </c>
      <c r="H182" t="s">
        <v>2315</v>
      </c>
    </row>
    <row r="183" spans="3:8" x14ac:dyDescent="0.25">
      <c r="C183" s="149">
        <v>181</v>
      </c>
      <c r="D183" t="s">
        <v>2562</v>
      </c>
      <c r="E183" t="s">
        <v>2563</v>
      </c>
      <c r="G183" t="s">
        <v>2564</v>
      </c>
      <c r="H183" t="s">
        <v>2315</v>
      </c>
    </row>
    <row r="184" spans="3:8" x14ac:dyDescent="0.25">
      <c r="C184" s="149">
        <v>182</v>
      </c>
      <c r="D184" t="s">
        <v>2565</v>
      </c>
      <c r="E184" t="s">
        <v>2566</v>
      </c>
      <c r="G184" t="s">
        <v>2564</v>
      </c>
      <c r="H184" t="s">
        <v>2315</v>
      </c>
    </row>
    <row r="185" spans="3:8" x14ac:dyDescent="0.25">
      <c r="C185" s="149">
        <v>183</v>
      </c>
      <c r="D185" t="s">
        <v>2567</v>
      </c>
      <c r="E185" t="s">
        <v>2568</v>
      </c>
      <c r="G185" t="s">
        <v>2564</v>
      </c>
      <c r="H185" t="s">
        <v>2315</v>
      </c>
    </row>
    <row r="186" spans="3:8" x14ac:dyDescent="0.25">
      <c r="C186" s="149">
        <v>184</v>
      </c>
      <c r="D186" t="s">
        <v>2569</v>
      </c>
      <c r="E186" t="s">
        <v>2570</v>
      </c>
      <c r="G186" t="s">
        <v>2564</v>
      </c>
      <c r="H186" t="s">
        <v>2315</v>
      </c>
    </row>
    <row r="187" spans="3:8" x14ac:dyDescent="0.25">
      <c r="C187" s="149">
        <v>185</v>
      </c>
      <c r="D187" t="s">
        <v>2571</v>
      </c>
      <c r="E187" t="s">
        <v>2572</v>
      </c>
      <c r="G187" t="s">
        <v>2564</v>
      </c>
      <c r="H187" t="s">
        <v>2315</v>
      </c>
    </row>
    <row r="188" spans="3:8" x14ac:dyDescent="0.25">
      <c r="C188" s="149">
        <v>186</v>
      </c>
      <c r="D188" t="s">
        <v>2573</v>
      </c>
      <c r="E188" t="s">
        <v>2574</v>
      </c>
      <c r="G188" t="s">
        <v>2564</v>
      </c>
      <c r="H188" t="s">
        <v>2315</v>
      </c>
    </row>
    <row r="189" spans="3:8" x14ac:dyDescent="0.25">
      <c r="C189" s="149">
        <v>187</v>
      </c>
      <c r="D189" t="s">
        <v>2575</v>
      </c>
      <c r="E189" t="s">
        <v>2576</v>
      </c>
      <c r="G189" t="s">
        <v>2564</v>
      </c>
      <c r="H189" t="s">
        <v>2315</v>
      </c>
    </row>
    <row r="190" spans="3:8" x14ac:dyDescent="0.25">
      <c r="C190" s="149">
        <v>188</v>
      </c>
      <c r="D190" t="s">
        <v>2577</v>
      </c>
      <c r="E190" t="s">
        <v>2578</v>
      </c>
      <c r="G190" t="s">
        <v>2564</v>
      </c>
      <c r="H190" t="s">
        <v>2315</v>
      </c>
    </row>
    <row r="191" spans="3:8" x14ac:dyDescent="0.25">
      <c r="C191" s="149">
        <v>189</v>
      </c>
      <c r="D191" t="s">
        <v>2286</v>
      </c>
      <c r="E191" t="s">
        <v>2579</v>
      </c>
      <c r="G191" t="s">
        <v>2564</v>
      </c>
      <c r="H191" t="s">
        <v>2315</v>
      </c>
    </row>
    <row r="192" spans="3:8" x14ac:dyDescent="0.25">
      <c r="C192" s="149">
        <v>190</v>
      </c>
      <c r="D192" t="s">
        <v>2580</v>
      </c>
      <c r="E192" t="s">
        <v>2581</v>
      </c>
      <c r="G192" t="s">
        <v>2564</v>
      </c>
      <c r="H192" t="s">
        <v>2315</v>
      </c>
    </row>
    <row r="193" spans="3:8" x14ac:dyDescent="0.25">
      <c r="C193" s="149">
        <v>191</v>
      </c>
      <c r="D193" t="s">
        <v>2582</v>
      </c>
      <c r="E193" t="s">
        <v>2583</v>
      </c>
      <c r="G193" t="s">
        <v>2564</v>
      </c>
      <c r="H193" t="s">
        <v>2315</v>
      </c>
    </row>
    <row r="194" spans="3:8" x14ac:dyDescent="0.25">
      <c r="C194" s="149">
        <v>192</v>
      </c>
      <c r="D194" t="s">
        <v>2584</v>
      </c>
      <c r="E194" t="s">
        <v>2585</v>
      </c>
      <c r="G194" t="s">
        <v>2564</v>
      </c>
      <c r="H194" t="s">
        <v>2315</v>
      </c>
    </row>
    <row r="195" spans="3:8" x14ac:dyDescent="0.25">
      <c r="C195" s="149">
        <v>193</v>
      </c>
      <c r="D195" t="s">
        <v>2586</v>
      </c>
      <c r="E195" t="s">
        <v>2587</v>
      </c>
      <c r="G195" t="s">
        <v>2564</v>
      </c>
      <c r="H195" t="s">
        <v>2315</v>
      </c>
    </row>
    <row r="196" spans="3:8" x14ac:dyDescent="0.25">
      <c r="C196" s="149">
        <v>194</v>
      </c>
      <c r="D196" t="s">
        <v>2588</v>
      </c>
      <c r="E196" t="s">
        <v>2589</v>
      </c>
      <c r="G196" t="s">
        <v>2564</v>
      </c>
      <c r="H196" t="s">
        <v>2315</v>
      </c>
    </row>
    <row r="197" spans="3:8" x14ac:dyDescent="0.25">
      <c r="C197" s="149">
        <v>195</v>
      </c>
      <c r="D197" t="s">
        <v>2590</v>
      </c>
      <c r="E197" t="s">
        <v>2591</v>
      </c>
      <c r="G197" t="s">
        <v>2564</v>
      </c>
      <c r="H197" t="s">
        <v>2315</v>
      </c>
    </row>
    <row r="198" spans="3:8" x14ac:dyDescent="0.25">
      <c r="C198" s="149">
        <v>196</v>
      </c>
      <c r="D198" t="s">
        <v>2592</v>
      </c>
      <c r="E198" t="s">
        <v>2593</v>
      </c>
      <c r="G198" t="s">
        <v>2564</v>
      </c>
      <c r="H198" t="s">
        <v>2315</v>
      </c>
    </row>
    <row r="199" spans="3:8" x14ac:dyDescent="0.25">
      <c r="C199" s="149">
        <v>197</v>
      </c>
      <c r="D199" t="s">
        <v>2594</v>
      </c>
      <c r="E199" t="s">
        <v>2595</v>
      </c>
      <c r="G199" t="s">
        <v>2564</v>
      </c>
      <c r="H199" t="s">
        <v>2315</v>
      </c>
    </row>
    <row r="200" spans="3:8" x14ac:dyDescent="0.25">
      <c r="C200" s="149">
        <v>198</v>
      </c>
      <c r="D200" t="s">
        <v>2596</v>
      </c>
      <c r="E200" t="s">
        <v>2597</v>
      </c>
      <c r="G200" t="s">
        <v>2564</v>
      </c>
      <c r="H200" t="s">
        <v>2315</v>
      </c>
    </row>
    <row r="201" spans="3:8" x14ac:dyDescent="0.25">
      <c r="C201" s="149">
        <v>199</v>
      </c>
      <c r="D201" t="s">
        <v>2598</v>
      </c>
      <c r="E201" t="s">
        <v>2599</v>
      </c>
      <c r="G201" t="s">
        <v>2564</v>
      </c>
      <c r="H201" t="s">
        <v>2315</v>
      </c>
    </row>
    <row r="202" spans="3:8" x14ac:dyDescent="0.25">
      <c r="C202" s="149">
        <v>200</v>
      </c>
      <c r="D202" t="s">
        <v>2600</v>
      </c>
      <c r="E202" t="s">
        <v>2601</v>
      </c>
      <c r="G202" t="s">
        <v>2564</v>
      </c>
      <c r="H202" t="s">
        <v>2315</v>
      </c>
    </row>
    <row r="203" spans="3:8" x14ac:dyDescent="0.25">
      <c r="C203" s="149">
        <v>201</v>
      </c>
      <c r="D203" t="s">
        <v>2602</v>
      </c>
      <c r="E203" t="s">
        <v>2603</v>
      </c>
      <c r="G203" t="s">
        <v>2564</v>
      </c>
      <c r="H203" t="s">
        <v>2315</v>
      </c>
    </row>
    <row r="204" spans="3:8" x14ac:dyDescent="0.25">
      <c r="C204" s="149">
        <v>202</v>
      </c>
      <c r="D204" t="s">
        <v>2604</v>
      </c>
      <c r="E204" t="s">
        <v>2605</v>
      </c>
      <c r="G204" t="s">
        <v>2606</v>
      </c>
      <c r="H204" t="s">
        <v>2315</v>
      </c>
    </row>
    <row r="205" spans="3:8" x14ac:dyDescent="0.25">
      <c r="C205" s="149">
        <v>203</v>
      </c>
      <c r="D205" t="s">
        <v>2607</v>
      </c>
      <c r="E205" t="s">
        <v>2608</v>
      </c>
      <c r="G205" t="s">
        <v>2606</v>
      </c>
      <c r="H205" t="s">
        <v>2315</v>
      </c>
    </row>
    <row r="206" spans="3:8" x14ac:dyDescent="0.25">
      <c r="C206" s="149">
        <v>204</v>
      </c>
      <c r="D206" t="s">
        <v>2609</v>
      </c>
      <c r="E206" t="s">
        <v>2610</v>
      </c>
      <c r="G206" t="s">
        <v>2606</v>
      </c>
      <c r="H206" t="s">
        <v>2315</v>
      </c>
    </row>
    <row r="207" spans="3:8" x14ac:dyDescent="0.25">
      <c r="C207" s="149">
        <v>205</v>
      </c>
      <c r="D207" t="s">
        <v>2611</v>
      </c>
      <c r="E207" t="s">
        <v>2612</v>
      </c>
      <c r="G207" t="s">
        <v>2606</v>
      </c>
      <c r="H207" t="s">
        <v>2315</v>
      </c>
    </row>
    <row r="208" spans="3:8" x14ac:dyDescent="0.25">
      <c r="C208" s="149">
        <v>206</v>
      </c>
      <c r="D208" t="s">
        <v>2613</v>
      </c>
      <c r="E208" t="s">
        <v>2614</v>
      </c>
      <c r="G208" t="s">
        <v>2606</v>
      </c>
      <c r="H208" t="s">
        <v>2315</v>
      </c>
    </row>
    <row r="209" spans="3:8" x14ac:dyDescent="0.25">
      <c r="C209" s="149">
        <v>207</v>
      </c>
      <c r="D209" t="s">
        <v>2274</v>
      </c>
      <c r="E209" t="s">
        <v>2187</v>
      </c>
      <c r="G209" t="s">
        <v>2615</v>
      </c>
      <c r="H209" t="s">
        <v>2315</v>
      </c>
    </row>
    <row r="210" spans="3:8" x14ac:dyDescent="0.25">
      <c r="C210" s="149">
        <v>208</v>
      </c>
      <c r="D210" t="s">
        <v>2275</v>
      </c>
      <c r="E210" t="s">
        <v>2188</v>
      </c>
      <c r="G210" t="s">
        <v>2615</v>
      </c>
      <c r="H210" t="s">
        <v>2315</v>
      </c>
    </row>
    <row r="211" spans="3:8" x14ac:dyDescent="0.25">
      <c r="C211" s="149">
        <v>209</v>
      </c>
      <c r="D211" t="s">
        <v>2276</v>
      </c>
      <c r="E211" t="s">
        <v>2616</v>
      </c>
      <c r="G211" t="s">
        <v>2615</v>
      </c>
      <c r="H211" t="s">
        <v>2315</v>
      </c>
    </row>
    <row r="212" spans="3:8" x14ac:dyDescent="0.25">
      <c r="C212" s="149">
        <v>210</v>
      </c>
      <c r="D212" t="s">
        <v>2277</v>
      </c>
      <c r="E212" t="s">
        <v>2189</v>
      </c>
      <c r="G212" t="s">
        <v>2615</v>
      </c>
      <c r="H212" t="s">
        <v>2315</v>
      </c>
    </row>
    <row r="213" spans="3:8" x14ac:dyDescent="0.25">
      <c r="C213" s="149">
        <v>211</v>
      </c>
      <c r="D213" t="s">
        <v>2278</v>
      </c>
      <c r="E213" t="s">
        <v>2617</v>
      </c>
      <c r="G213" t="s">
        <v>2615</v>
      </c>
      <c r="H213" t="s">
        <v>2315</v>
      </c>
    </row>
    <row r="214" spans="3:8" x14ac:dyDescent="0.25">
      <c r="C214" s="149">
        <v>212</v>
      </c>
      <c r="D214" t="s">
        <v>2279</v>
      </c>
      <c r="E214" t="s">
        <v>2618</v>
      </c>
      <c r="G214" t="s">
        <v>2615</v>
      </c>
      <c r="H214" t="s">
        <v>2315</v>
      </c>
    </row>
    <row r="215" spans="3:8" x14ac:dyDescent="0.25">
      <c r="C215" s="149">
        <v>213</v>
      </c>
      <c r="D215" t="s">
        <v>2280</v>
      </c>
      <c r="E215" t="s">
        <v>2192</v>
      </c>
      <c r="G215" t="s">
        <v>2615</v>
      </c>
      <c r="H215" t="s">
        <v>2315</v>
      </c>
    </row>
    <row r="216" spans="3:8" x14ac:dyDescent="0.25">
      <c r="C216" s="149">
        <v>214</v>
      </c>
      <c r="D216" t="s">
        <v>2281</v>
      </c>
      <c r="E216" t="s">
        <v>2193</v>
      </c>
      <c r="G216" t="s">
        <v>2615</v>
      </c>
      <c r="H216" t="s">
        <v>2315</v>
      </c>
    </row>
    <row r="217" spans="3:8" x14ac:dyDescent="0.25">
      <c r="C217" s="149">
        <v>215</v>
      </c>
      <c r="D217" t="s">
        <v>2282</v>
      </c>
      <c r="E217" t="s">
        <v>2619</v>
      </c>
      <c r="G217" t="s">
        <v>2615</v>
      </c>
      <c r="H217" t="s">
        <v>2315</v>
      </c>
    </row>
    <row r="218" spans="3:8" x14ac:dyDescent="0.25">
      <c r="C218" s="149">
        <v>216</v>
      </c>
      <c r="D218" t="s">
        <v>2283</v>
      </c>
      <c r="E218" t="s">
        <v>2194</v>
      </c>
      <c r="G218" t="s">
        <v>2615</v>
      </c>
      <c r="H218" t="s">
        <v>2315</v>
      </c>
    </row>
    <row r="219" spans="3:8" x14ac:dyDescent="0.25">
      <c r="C219" s="149">
        <v>217</v>
      </c>
      <c r="D219" t="s">
        <v>2284</v>
      </c>
      <c r="E219" t="s">
        <v>2195</v>
      </c>
      <c r="G219" t="s">
        <v>2615</v>
      </c>
      <c r="H219" t="s">
        <v>2315</v>
      </c>
    </row>
    <row r="220" spans="3:8" x14ac:dyDescent="0.25">
      <c r="C220" s="149">
        <v>218</v>
      </c>
      <c r="D220" t="s">
        <v>2285</v>
      </c>
      <c r="E220" t="s">
        <v>2196</v>
      </c>
      <c r="G220" t="s">
        <v>2615</v>
      </c>
      <c r="H220" t="s">
        <v>2315</v>
      </c>
    </row>
    <row r="221" spans="3:8" x14ac:dyDescent="0.25">
      <c r="C221" s="149">
        <v>219</v>
      </c>
      <c r="D221" t="s">
        <v>2286</v>
      </c>
      <c r="E221" t="s">
        <v>2620</v>
      </c>
      <c r="G221" t="s">
        <v>2615</v>
      </c>
      <c r="H221" t="s">
        <v>2315</v>
      </c>
    </row>
    <row r="222" spans="3:8" x14ac:dyDescent="0.25">
      <c r="C222" s="149">
        <v>220</v>
      </c>
      <c r="D222" t="s">
        <v>2287</v>
      </c>
      <c r="E222" t="s">
        <v>2621</v>
      </c>
      <c r="G222" t="s">
        <v>2615</v>
      </c>
      <c r="H222" t="s">
        <v>2315</v>
      </c>
    </row>
    <row r="223" spans="3:8" x14ac:dyDescent="0.25">
      <c r="C223" s="149">
        <v>221</v>
      </c>
      <c r="D223" t="s">
        <v>2288</v>
      </c>
      <c r="E223" t="s">
        <v>2197</v>
      </c>
      <c r="G223" t="s">
        <v>2615</v>
      </c>
      <c r="H223" t="s">
        <v>2315</v>
      </c>
    </row>
    <row r="224" spans="3:8" x14ac:dyDescent="0.25">
      <c r="C224" s="149">
        <v>222</v>
      </c>
      <c r="D224" t="s">
        <v>2289</v>
      </c>
      <c r="E224" t="s">
        <v>2199</v>
      </c>
      <c r="G224" t="s">
        <v>2615</v>
      </c>
      <c r="H224" t="s">
        <v>2315</v>
      </c>
    </row>
    <row r="225" spans="3:8" x14ac:dyDescent="0.25">
      <c r="C225" s="149">
        <v>223</v>
      </c>
      <c r="D225" t="s">
        <v>2290</v>
      </c>
      <c r="E225" t="s">
        <v>2201</v>
      </c>
      <c r="G225" t="s">
        <v>2615</v>
      </c>
      <c r="H225" t="s">
        <v>2315</v>
      </c>
    </row>
    <row r="226" spans="3:8" x14ac:dyDescent="0.25">
      <c r="C226" s="149">
        <v>224</v>
      </c>
      <c r="D226" t="s">
        <v>2291</v>
      </c>
      <c r="E226" t="s">
        <v>2622</v>
      </c>
      <c r="G226" t="s">
        <v>2615</v>
      </c>
      <c r="H226" t="s">
        <v>2315</v>
      </c>
    </row>
    <row r="227" spans="3:8" x14ac:dyDescent="0.25">
      <c r="C227" s="149">
        <v>225</v>
      </c>
      <c r="D227" t="s">
        <v>2292</v>
      </c>
      <c r="E227" t="s">
        <v>2204</v>
      </c>
      <c r="G227" t="s">
        <v>2615</v>
      </c>
      <c r="H227" t="s">
        <v>2315</v>
      </c>
    </row>
    <row r="228" spans="3:8" x14ac:dyDescent="0.25">
      <c r="C228" s="149">
        <v>226</v>
      </c>
      <c r="D228" t="s">
        <v>2293</v>
      </c>
      <c r="E228" t="s">
        <v>2205</v>
      </c>
      <c r="G228" t="s">
        <v>2615</v>
      </c>
      <c r="H228" t="s">
        <v>2315</v>
      </c>
    </row>
    <row r="229" spans="3:8" x14ac:dyDescent="0.25">
      <c r="C229" s="149">
        <v>227</v>
      </c>
      <c r="D229" t="s">
        <v>2294</v>
      </c>
      <c r="E229" t="s">
        <v>2623</v>
      </c>
      <c r="G229" t="s">
        <v>2615</v>
      </c>
      <c r="H229" t="s">
        <v>2315</v>
      </c>
    </row>
    <row r="230" spans="3:8" x14ac:dyDescent="0.25">
      <c r="C230" s="149">
        <v>228</v>
      </c>
      <c r="D230" t="s">
        <v>2228</v>
      </c>
      <c r="E230" t="s">
        <v>2206</v>
      </c>
      <c r="G230" t="s">
        <v>2615</v>
      </c>
      <c r="H230" t="s">
        <v>2315</v>
      </c>
    </row>
    <row r="231" spans="3:8" x14ac:dyDescent="0.25">
      <c r="C231" s="149">
        <v>229</v>
      </c>
      <c r="D231" t="s">
        <v>2295</v>
      </c>
      <c r="E231" t="s">
        <v>2624</v>
      </c>
      <c r="G231" t="s">
        <v>2615</v>
      </c>
      <c r="H231" t="s">
        <v>2315</v>
      </c>
    </row>
    <row r="232" spans="3:8" x14ac:dyDescent="0.25">
      <c r="C232" s="149">
        <v>230</v>
      </c>
      <c r="D232" t="s">
        <v>2296</v>
      </c>
      <c r="E232" t="s">
        <v>2625</v>
      </c>
      <c r="G232" t="s">
        <v>2615</v>
      </c>
      <c r="H232" t="s">
        <v>2315</v>
      </c>
    </row>
    <row r="233" spans="3:8" x14ac:dyDescent="0.25">
      <c r="C233" s="149">
        <v>231</v>
      </c>
      <c r="D233" t="s">
        <v>2225</v>
      </c>
      <c r="E233" t="s">
        <v>2626</v>
      </c>
      <c r="G233" t="s">
        <v>2627</v>
      </c>
      <c r="H233" t="s">
        <v>2312</v>
      </c>
    </row>
    <row r="234" spans="3:8" x14ac:dyDescent="0.25">
      <c r="C234" s="149">
        <v>232</v>
      </c>
      <c r="D234" t="s">
        <v>2226</v>
      </c>
      <c r="E234" t="s">
        <v>2213</v>
      </c>
      <c r="G234" t="s">
        <v>2627</v>
      </c>
      <c r="H234" t="s">
        <v>2312</v>
      </c>
    </row>
    <row r="235" spans="3:8" x14ac:dyDescent="0.25">
      <c r="C235" s="149">
        <v>233</v>
      </c>
      <c r="D235" t="s">
        <v>2628</v>
      </c>
      <c r="E235" t="s">
        <v>2217</v>
      </c>
      <c r="G235" t="s">
        <v>2629</v>
      </c>
      <c r="H235" t="s">
        <v>2315</v>
      </c>
    </row>
    <row r="236" spans="3:8" x14ac:dyDescent="0.25">
      <c r="C236" s="149">
        <v>234</v>
      </c>
      <c r="D236" t="s">
        <v>2630</v>
      </c>
      <c r="E236" t="s">
        <v>2631</v>
      </c>
      <c r="G236" t="s">
        <v>2629</v>
      </c>
      <c r="H236" t="s">
        <v>2315</v>
      </c>
    </row>
    <row r="237" spans="3:8" x14ac:dyDescent="0.25">
      <c r="C237" s="149">
        <v>235</v>
      </c>
      <c r="D237" t="s">
        <v>2632</v>
      </c>
      <c r="E237" t="s">
        <v>2633</v>
      </c>
      <c r="G237" t="s">
        <v>2629</v>
      </c>
      <c r="H237" t="s">
        <v>2315</v>
      </c>
    </row>
    <row r="238" spans="3:8" x14ac:dyDescent="0.25">
      <c r="C238" s="149">
        <v>236</v>
      </c>
      <c r="D238" t="s">
        <v>2634</v>
      </c>
      <c r="E238" t="s">
        <v>2635</v>
      </c>
      <c r="G238" t="s">
        <v>2629</v>
      </c>
      <c r="H238" t="s">
        <v>2315</v>
      </c>
    </row>
    <row r="239" spans="3:8" x14ac:dyDescent="0.25">
      <c r="C239" s="149">
        <v>237</v>
      </c>
      <c r="D239" t="s">
        <v>2636</v>
      </c>
      <c r="E239" t="s">
        <v>2637</v>
      </c>
      <c r="G239" t="s">
        <v>2629</v>
      </c>
      <c r="H239" t="s">
        <v>2315</v>
      </c>
    </row>
    <row r="240" spans="3:8" x14ac:dyDescent="0.25">
      <c r="C240" s="149">
        <v>238</v>
      </c>
      <c r="D240" t="s">
        <v>2638</v>
      </c>
      <c r="E240" t="s">
        <v>2639</v>
      </c>
      <c r="G240" t="s">
        <v>2629</v>
      </c>
      <c r="H240" t="s">
        <v>2315</v>
      </c>
    </row>
    <row r="241" spans="3:8" x14ac:dyDescent="0.25">
      <c r="C241" s="149">
        <v>239</v>
      </c>
      <c r="D241" t="s">
        <v>2640</v>
      </c>
      <c r="E241" t="s">
        <v>2641</v>
      </c>
      <c r="G241" t="s">
        <v>2642</v>
      </c>
      <c r="H241" t="s">
        <v>2315</v>
      </c>
    </row>
    <row r="242" spans="3:8" x14ac:dyDescent="0.25">
      <c r="C242" s="149">
        <v>240</v>
      </c>
      <c r="D242" t="s">
        <v>2643</v>
      </c>
      <c r="E242" t="s">
        <v>2644</v>
      </c>
      <c r="G242" t="s">
        <v>2642</v>
      </c>
      <c r="H242" t="s">
        <v>2315</v>
      </c>
    </row>
    <row r="243" spans="3:8" x14ac:dyDescent="0.25">
      <c r="C243" s="149">
        <v>241</v>
      </c>
      <c r="D243" t="s">
        <v>2645</v>
      </c>
      <c r="E243" t="s">
        <v>2646</v>
      </c>
      <c r="G243" t="s">
        <v>2642</v>
      </c>
      <c r="H243" t="s">
        <v>2315</v>
      </c>
    </row>
    <row r="244" spans="3:8" x14ac:dyDescent="0.25">
      <c r="C244" s="149">
        <v>242</v>
      </c>
      <c r="D244" t="s">
        <v>2647</v>
      </c>
      <c r="E244" t="s">
        <v>2648</v>
      </c>
      <c r="G244" t="s">
        <v>2642</v>
      </c>
      <c r="H244" t="s">
        <v>2315</v>
      </c>
    </row>
    <row r="245" spans="3:8" x14ac:dyDescent="0.25">
      <c r="C245" s="149">
        <v>243</v>
      </c>
      <c r="D245" t="s">
        <v>2649</v>
      </c>
      <c r="E245" t="s">
        <v>2650</v>
      </c>
      <c r="G245" t="s">
        <v>2642</v>
      </c>
      <c r="H245" t="s">
        <v>2315</v>
      </c>
    </row>
    <row r="246" spans="3:8" x14ac:dyDescent="0.25">
      <c r="C246" s="149">
        <v>244</v>
      </c>
      <c r="D246" t="s">
        <v>2651</v>
      </c>
      <c r="E246" t="s">
        <v>2652</v>
      </c>
      <c r="G246" t="s">
        <v>2642</v>
      </c>
      <c r="H246" t="s">
        <v>2315</v>
      </c>
    </row>
    <row r="247" spans="3:8" x14ac:dyDescent="0.25">
      <c r="C247" s="149">
        <v>245</v>
      </c>
      <c r="D247" t="s">
        <v>2653</v>
      </c>
      <c r="E247" t="s">
        <v>2654</v>
      </c>
      <c r="G247" t="s">
        <v>2642</v>
      </c>
      <c r="H247" t="s">
        <v>2315</v>
      </c>
    </row>
    <row r="248" spans="3:8" x14ac:dyDescent="0.25">
      <c r="C248" s="149">
        <v>246</v>
      </c>
      <c r="D248" t="s">
        <v>2655</v>
      </c>
      <c r="E248" t="s">
        <v>2656</v>
      </c>
      <c r="G248" t="s">
        <v>2642</v>
      </c>
      <c r="H248" t="s">
        <v>2315</v>
      </c>
    </row>
    <row r="249" spans="3:8" x14ac:dyDescent="0.25">
      <c r="C249" s="149">
        <v>247</v>
      </c>
      <c r="D249" t="s">
        <v>2657</v>
      </c>
      <c r="E249" t="s">
        <v>2658</v>
      </c>
      <c r="G249" t="s">
        <v>2642</v>
      </c>
      <c r="H249" t="s">
        <v>2315</v>
      </c>
    </row>
    <row r="250" spans="3:8" x14ac:dyDescent="0.25">
      <c r="C250" s="149">
        <v>248</v>
      </c>
      <c r="D250" t="s">
        <v>2659</v>
      </c>
      <c r="E250" t="s">
        <v>2660</v>
      </c>
      <c r="G250" t="s">
        <v>2642</v>
      </c>
      <c r="H250" t="s">
        <v>2315</v>
      </c>
    </row>
    <row r="251" spans="3:8" x14ac:dyDescent="0.25">
      <c r="C251" s="149">
        <v>249</v>
      </c>
      <c r="D251" t="s">
        <v>2661</v>
      </c>
      <c r="E251" t="s">
        <v>2662</v>
      </c>
      <c r="G251" t="s">
        <v>2642</v>
      </c>
      <c r="H251" t="s">
        <v>2315</v>
      </c>
    </row>
    <row r="252" spans="3:8" x14ac:dyDescent="0.25">
      <c r="C252" s="149">
        <v>250</v>
      </c>
      <c r="D252" t="s">
        <v>2663</v>
      </c>
      <c r="E252" t="s">
        <v>2664</v>
      </c>
      <c r="G252" t="s">
        <v>2642</v>
      </c>
      <c r="H252" t="s">
        <v>2315</v>
      </c>
    </row>
    <row r="253" spans="3:8" x14ac:dyDescent="0.25">
      <c r="C253" s="149">
        <v>251</v>
      </c>
      <c r="D253" t="s">
        <v>2665</v>
      </c>
      <c r="E253" t="s">
        <v>2666</v>
      </c>
      <c r="G253" t="s">
        <v>2642</v>
      </c>
      <c r="H253" t="s">
        <v>2315</v>
      </c>
    </row>
    <row r="254" spans="3:8" x14ac:dyDescent="0.25">
      <c r="C254" s="149">
        <v>252</v>
      </c>
      <c r="D254" t="s">
        <v>2667</v>
      </c>
      <c r="E254" t="s">
        <v>2668</v>
      </c>
      <c r="G254" t="s">
        <v>2642</v>
      </c>
      <c r="H254" t="s">
        <v>2315</v>
      </c>
    </row>
    <row r="255" spans="3:8" x14ac:dyDescent="0.25">
      <c r="C255" s="149">
        <v>253</v>
      </c>
      <c r="D255" t="s">
        <v>2669</v>
      </c>
      <c r="E255" t="s">
        <v>2670</v>
      </c>
      <c r="G255" t="s">
        <v>2642</v>
      </c>
      <c r="H255" t="s">
        <v>2315</v>
      </c>
    </row>
    <row r="256" spans="3:8" x14ac:dyDescent="0.25">
      <c r="C256" s="149">
        <v>254</v>
      </c>
      <c r="D256" t="s">
        <v>2671</v>
      </c>
      <c r="E256" t="s">
        <v>2672</v>
      </c>
      <c r="G256" t="s">
        <v>2642</v>
      </c>
      <c r="H256" t="s">
        <v>2315</v>
      </c>
    </row>
    <row r="257" spans="3:8" x14ac:dyDescent="0.25">
      <c r="C257" s="149">
        <v>255</v>
      </c>
      <c r="D257" t="s">
        <v>2673</v>
      </c>
      <c r="E257" t="s">
        <v>2674</v>
      </c>
      <c r="G257" t="s">
        <v>2642</v>
      </c>
      <c r="H257" t="s">
        <v>2315</v>
      </c>
    </row>
    <row r="258" spans="3:8" x14ac:dyDescent="0.25">
      <c r="C258" s="149">
        <v>256</v>
      </c>
      <c r="D258" t="s">
        <v>2297</v>
      </c>
      <c r="E258" t="s">
        <v>2675</v>
      </c>
      <c r="G258" t="s">
        <v>2676</v>
      </c>
      <c r="H258" t="s">
        <v>2315</v>
      </c>
    </row>
    <row r="259" spans="3:8" x14ac:dyDescent="0.25">
      <c r="C259" s="149">
        <v>257</v>
      </c>
      <c r="D259" t="s">
        <v>2298</v>
      </c>
      <c r="E259" t="s">
        <v>2218</v>
      </c>
      <c r="G259" t="s">
        <v>2676</v>
      </c>
      <c r="H259" t="s">
        <v>2315</v>
      </c>
    </row>
    <row r="260" spans="3:8" x14ac:dyDescent="0.25">
      <c r="C260" s="149">
        <v>258</v>
      </c>
      <c r="D260" t="s">
        <v>2299</v>
      </c>
      <c r="E260" t="s">
        <v>2677</v>
      </c>
      <c r="G260" t="s">
        <v>2676</v>
      </c>
      <c r="H260" t="s">
        <v>2315</v>
      </c>
    </row>
    <row r="261" spans="3:8" x14ac:dyDescent="0.25">
      <c r="C261" s="149">
        <v>259</v>
      </c>
      <c r="D261" t="s">
        <v>2300</v>
      </c>
      <c r="E261" t="s">
        <v>2678</v>
      </c>
      <c r="G261" t="s">
        <v>2676</v>
      </c>
      <c r="H261" t="s">
        <v>2315</v>
      </c>
    </row>
    <row r="262" spans="3:8" x14ac:dyDescent="0.25">
      <c r="C262" s="149">
        <v>260</v>
      </c>
      <c r="D262" t="s">
        <v>2301</v>
      </c>
      <c r="E262" t="s">
        <v>2679</v>
      </c>
      <c r="G262" t="s">
        <v>2676</v>
      </c>
      <c r="H262" t="s">
        <v>2315</v>
      </c>
    </row>
    <row r="263" spans="3:8" x14ac:dyDescent="0.25">
      <c r="C263" s="149">
        <v>261</v>
      </c>
      <c r="D263" t="s">
        <v>2302</v>
      </c>
      <c r="E263" t="s">
        <v>2680</v>
      </c>
      <c r="G263" t="s">
        <v>2676</v>
      </c>
      <c r="H263" t="s">
        <v>2315</v>
      </c>
    </row>
    <row r="264" spans="3:8" x14ac:dyDescent="0.25">
      <c r="C264" s="149">
        <v>262</v>
      </c>
      <c r="D264" t="s">
        <v>2303</v>
      </c>
      <c r="E264" t="s">
        <v>2681</v>
      </c>
      <c r="G264" t="s">
        <v>2676</v>
      </c>
      <c r="H264" t="s">
        <v>2315</v>
      </c>
    </row>
    <row r="265" spans="3:8" x14ac:dyDescent="0.25">
      <c r="C265" s="149">
        <v>263</v>
      </c>
      <c r="D265" t="s">
        <v>2304</v>
      </c>
      <c r="E265" t="s">
        <v>2682</v>
      </c>
      <c r="G265" t="s">
        <v>2676</v>
      </c>
      <c r="H265" t="s">
        <v>2315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updatd</vt:lpstr>
      <vt:lpstr>Sheet1</vt:lpstr>
      <vt:lpstr>Sheet2</vt:lpstr>
      <vt:lpstr>Sheet3</vt:lpstr>
      <vt:lpstr>updatd!Print_Area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AIMS</dc:creator>
  <cp:lastModifiedBy>aims</cp:lastModifiedBy>
  <cp:lastPrinted>2025-08-01T07:47:40Z</cp:lastPrinted>
  <dcterms:created xsi:type="dcterms:W3CDTF">2015-05-21T03:25:20Z</dcterms:created>
  <dcterms:modified xsi:type="dcterms:W3CDTF">2025-08-23T05:15:15Z</dcterms:modified>
</cp:coreProperties>
</file>